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5.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defaultThemeVersion="166925"/>
  <mc:AlternateContent xmlns:mc="http://schemas.openxmlformats.org/markup-compatibility/2006">
    <mc:Choice Requires="x15">
      <x15ac:absPath xmlns:x15ac="http://schemas.microsoft.com/office/spreadsheetml/2010/11/ac" url="C:\Users\hm\Dropbox\XX_Fiches version finalisée\"/>
    </mc:Choice>
  </mc:AlternateContent>
  <xr:revisionPtr revIDLastSave="0" documentId="8_{39D6075B-0275-4185-BCDF-E87AE93A3607}" xr6:coauthVersionLast="45" xr6:coauthVersionMax="45" xr10:uidLastSave="{00000000-0000-0000-0000-000000000000}"/>
  <bookViews>
    <workbookView xWindow="-120" yWindow="-120" windowWidth="29040" windowHeight="15840" activeTab="2" xr2:uid="{AD21AA1A-3908-4189-9E90-5D4CDC75936E}"/>
  </bookViews>
  <sheets>
    <sheet name="A propos" sheetId="5" r:id="rId1"/>
    <sheet name="Calcul scénario 1" sheetId="1" r:id="rId2"/>
    <sheet name="Calcul scénario 2" sheetId="6" r:id="rId3"/>
    <sheet name="Calcul scénario 3" sheetId="7" r:id="rId4"/>
    <sheet name="Comparaison" sheetId="4" r:id="rId5"/>
  </sheets>
  <definedNames>
    <definedName name="_Hlk18396994" localSheetId="1">'Calcul scénario 1'!$B$5</definedName>
    <definedName name="_Hlk18396994" localSheetId="2">'Calcul scénario 2'!$B$5</definedName>
    <definedName name="_Hlk18396994" localSheetId="3">'Calcul scénario 3'!$B$5</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A23" i="7" l="1"/>
  <c r="U17" i="4"/>
  <c r="AA24" i="7"/>
  <c r="U18" i="4"/>
  <c r="AA25" i="7"/>
  <c r="U19" i="4"/>
  <c r="AA23" i="6"/>
  <c r="T17" i="4"/>
  <c r="AA24" i="6"/>
  <c r="T18" i="4"/>
  <c r="AA25" i="6"/>
  <c r="T19" i="4"/>
  <c r="AA22" i="6"/>
  <c r="T16" i="4"/>
  <c r="AA22" i="7"/>
  <c r="U16" i="4"/>
  <c r="AA22" i="1"/>
  <c r="S16" i="4"/>
  <c r="AA23" i="1"/>
  <c r="S17" i="4"/>
  <c r="AA24" i="1"/>
  <c r="S18" i="4"/>
  <c r="AA25" i="1"/>
  <c r="S19" i="4"/>
  <c r="R17" i="4"/>
  <c r="R18" i="4"/>
  <c r="R19" i="4"/>
  <c r="R16" i="4"/>
  <c r="F32" i="6"/>
  <c r="F33" i="6"/>
  <c r="F31" i="6"/>
  <c r="AA11" i="6"/>
  <c r="C11" i="4"/>
  <c r="F38" i="6"/>
  <c r="F37" i="6"/>
  <c r="AA12" i="6"/>
  <c r="C12" i="4"/>
  <c r="F25" i="6"/>
  <c r="F24" i="6"/>
  <c r="F27" i="6"/>
  <c r="F28" i="6"/>
  <c r="F29" i="6"/>
  <c r="F26" i="6"/>
  <c r="AA10" i="6"/>
  <c r="C10" i="4"/>
  <c r="C15" i="4"/>
  <c r="T8" i="4"/>
  <c r="F22" i="7"/>
  <c r="F23" i="7"/>
  <c r="F24" i="7"/>
  <c r="F25" i="7"/>
  <c r="F26" i="7"/>
  <c r="F27" i="7"/>
  <c r="F28" i="7"/>
  <c r="F29" i="7"/>
  <c r="F30" i="7"/>
  <c r="AA10" i="7"/>
  <c r="D10" i="4"/>
  <c r="F32" i="7"/>
  <c r="F33" i="7"/>
  <c r="F31" i="7"/>
  <c r="AA11" i="7"/>
  <c r="D11" i="4"/>
  <c r="F38" i="7"/>
  <c r="F37" i="7"/>
  <c r="F40" i="7"/>
  <c r="F41" i="7"/>
  <c r="AA12" i="7"/>
  <c r="D12" i="4"/>
  <c r="D15" i="4"/>
  <c r="U8" i="4"/>
  <c r="J32" i="6"/>
  <c r="J33" i="6"/>
  <c r="J31" i="6"/>
  <c r="AB11" i="6"/>
  <c r="G11" i="4"/>
  <c r="J38" i="6"/>
  <c r="J37" i="6"/>
  <c r="AB12" i="6"/>
  <c r="G12" i="4"/>
  <c r="J25" i="6"/>
  <c r="J24" i="6"/>
  <c r="J27" i="6"/>
  <c r="J28" i="6"/>
  <c r="J29" i="6"/>
  <c r="J26" i="6"/>
  <c r="AB10" i="6"/>
  <c r="G10" i="4"/>
  <c r="G15" i="4"/>
  <c r="T9" i="4"/>
  <c r="J22" i="7"/>
  <c r="J23" i="7"/>
  <c r="J24" i="7"/>
  <c r="J25" i="7"/>
  <c r="J26" i="7"/>
  <c r="J27" i="7"/>
  <c r="J28" i="7"/>
  <c r="J29" i="7"/>
  <c r="J30" i="7"/>
  <c r="AB10" i="7"/>
  <c r="H10" i="4"/>
  <c r="J32" i="7"/>
  <c r="J33" i="7"/>
  <c r="J31" i="7"/>
  <c r="AB11" i="7"/>
  <c r="H11" i="4"/>
  <c r="J38" i="7"/>
  <c r="J37" i="7"/>
  <c r="J40" i="7"/>
  <c r="J41" i="7"/>
  <c r="AB12" i="7"/>
  <c r="H12" i="4"/>
  <c r="H15" i="4"/>
  <c r="U9" i="4"/>
  <c r="P32" i="6"/>
  <c r="P33" i="6"/>
  <c r="P31" i="6"/>
  <c r="AC11" i="6"/>
  <c r="K11" i="4"/>
  <c r="P38" i="6"/>
  <c r="P37" i="6"/>
  <c r="AC12" i="6"/>
  <c r="K12" i="4"/>
  <c r="P25" i="6"/>
  <c r="P24" i="6"/>
  <c r="P27" i="6"/>
  <c r="P28" i="6"/>
  <c r="P29" i="6"/>
  <c r="P26" i="6"/>
  <c r="AC10" i="6"/>
  <c r="K10" i="4"/>
  <c r="K15" i="4"/>
  <c r="T10" i="4"/>
  <c r="P22" i="7"/>
  <c r="P23" i="7"/>
  <c r="P24" i="7"/>
  <c r="P25" i="7"/>
  <c r="P26" i="7"/>
  <c r="P27" i="7"/>
  <c r="P28" i="7"/>
  <c r="P29" i="7"/>
  <c r="P30" i="7"/>
  <c r="AC10" i="7"/>
  <c r="L10" i="4"/>
  <c r="P32" i="7"/>
  <c r="P33" i="7"/>
  <c r="P31" i="7"/>
  <c r="AC11" i="7"/>
  <c r="L11" i="4"/>
  <c r="P38" i="7"/>
  <c r="P37" i="7"/>
  <c r="P40" i="7"/>
  <c r="M41" i="7"/>
  <c r="P41" i="7"/>
  <c r="AC12" i="7"/>
  <c r="L12" i="4"/>
  <c r="L15" i="4"/>
  <c r="U10" i="4"/>
  <c r="C17" i="4"/>
  <c r="T11" i="4"/>
  <c r="D17" i="4"/>
  <c r="U11" i="4"/>
  <c r="G17" i="4"/>
  <c r="T12" i="4"/>
  <c r="H17" i="4"/>
  <c r="U12" i="4"/>
  <c r="K17" i="4"/>
  <c r="T13" i="4"/>
  <c r="L17" i="4"/>
  <c r="U13" i="4"/>
  <c r="H16" i="4"/>
  <c r="G16" i="4"/>
  <c r="D16" i="4"/>
  <c r="C16" i="4"/>
  <c r="L16" i="4"/>
  <c r="K16" i="4"/>
  <c r="O15" i="4"/>
  <c r="O17" i="4"/>
  <c r="P15" i="4"/>
  <c r="P17" i="4"/>
  <c r="O16" i="4"/>
  <c r="P16" i="4"/>
  <c r="F24" i="1"/>
  <c r="F28" i="1"/>
  <c r="F29" i="1"/>
  <c r="F30" i="1"/>
  <c r="AA10" i="1"/>
  <c r="B10" i="4"/>
  <c r="F31" i="1"/>
  <c r="F32" i="1"/>
  <c r="F33" i="1"/>
  <c r="AA11" i="1"/>
  <c r="B11" i="4"/>
  <c r="B15" i="4"/>
  <c r="J24" i="1"/>
  <c r="J28" i="1"/>
  <c r="J29" i="1"/>
  <c r="J30" i="1"/>
  <c r="AB10" i="1"/>
  <c r="F10" i="4"/>
  <c r="J31" i="1"/>
  <c r="J32" i="1"/>
  <c r="J33" i="1"/>
  <c r="AB11" i="1"/>
  <c r="F11" i="4"/>
  <c r="F15" i="4"/>
  <c r="P24" i="1"/>
  <c r="P28" i="1"/>
  <c r="P29" i="1"/>
  <c r="P30" i="1"/>
  <c r="AC10" i="1"/>
  <c r="J10" i="4"/>
  <c r="P31" i="1"/>
  <c r="P32" i="1"/>
  <c r="P33" i="1"/>
  <c r="AC11" i="1"/>
  <c r="J11" i="4"/>
  <c r="J15" i="4"/>
  <c r="N15" i="4"/>
  <c r="N16" i="4"/>
  <c r="N9" i="4"/>
  <c r="O9" i="4"/>
  <c r="P9" i="4"/>
  <c r="N10" i="4"/>
  <c r="O10" i="4"/>
  <c r="P10" i="4"/>
  <c r="N11" i="4"/>
  <c r="O11" i="4"/>
  <c r="P11" i="4"/>
  <c r="N12" i="4"/>
  <c r="O12" i="4"/>
  <c r="P12" i="4"/>
  <c r="N13" i="4"/>
  <c r="O13" i="4"/>
  <c r="P13" i="4"/>
  <c r="N14" i="4"/>
  <c r="O14" i="4"/>
  <c r="P14" i="4"/>
  <c r="P8" i="4"/>
  <c r="O8" i="4"/>
  <c r="L9" i="4"/>
  <c r="L13" i="4"/>
  <c r="L14" i="4"/>
  <c r="K9" i="4"/>
  <c r="K13" i="4"/>
  <c r="K14" i="4"/>
  <c r="L8" i="4"/>
  <c r="K8" i="4"/>
  <c r="H9" i="4"/>
  <c r="H13" i="4"/>
  <c r="H14" i="4"/>
  <c r="G9" i="4"/>
  <c r="G13" i="4"/>
  <c r="G14" i="4"/>
  <c r="F9" i="4"/>
  <c r="F12" i="4"/>
  <c r="F13" i="4"/>
  <c r="F14" i="4"/>
  <c r="H8" i="4"/>
  <c r="G8" i="4"/>
  <c r="D9" i="4"/>
  <c r="D13" i="4"/>
  <c r="D14" i="4"/>
  <c r="D8" i="4"/>
  <c r="C9" i="4"/>
  <c r="C13" i="4"/>
  <c r="C14" i="4"/>
  <c r="C8" i="4"/>
  <c r="N64" i="7"/>
  <c r="D64" i="7"/>
  <c r="O16" i="7"/>
  <c r="P16" i="7"/>
  <c r="O17" i="7"/>
  <c r="P17" i="7"/>
  <c r="O18" i="7"/>
  <c r="P18" i="7"/>
  <c r="O19" i="7"/>
  <c r="P19" i="7"/>
  <c r="O20" i="7"/>
  <c r="P20" i="7"/>
  <c r="O21" i="7"/>
  <c r="P21" i="7"/>
  <c r="O22" i="7"/>
  <c r="O23" i="7"/>
  <c r="O24" i="7"/>
  <c r="O25" i="7"/>
  <c r="O26" i="7"/>
  <c r="O27" i="7"/>
  <c r="O28" i="7"/>
  <c r="O29" i="7"/>
  <c r="O30" i="7"/>
  <c r="P34" i="7"/>
  <c r="P35" i="7"/>
  <c r="P36" i="7"/>
  <c r="M39" i="7"/>
  <c r="P39" i="7"/>
  <c r="P42" i="7"/>
  <c r="P43" i="7"/>
  <c r="P44" i="7"/>
  <c r="P45" i="7"/>
  <c r="P46" i="7"/>
  <c r="P47" i="7"/>
  <c r="P48" i="7"/>
  <c r="P49" i="7"/>
  <c r="P50" i="7"/>
  <c r="P51" i="7"/>
  <c r="P52" i="7"/>
  <c r="P53" i="7"/>
  <c r="P54" i="7"/>
  <c r="P55" i="7"/>
  <c r="P56" i="7"/>
  <c r="M57" i="7"/>
  <c r="P57" i="7"/>
  <c r="P58" i="7"/>
  <c r="P59" i="7"/>
  <c r="J16" i="7"/>
  <c r="J17" i="7"/>
  <c r="J18" i="7"/>
  <c r="J19" i="7"/>
  <c r="J20" i="7"/>
  <c r="J21" i="7"/>
  <c r="I32" i="7"/>
  <c r="I33" i="7"/>
  <c r="I34" i="7"/>
  <c r="J34" i="7"/>
  <c r="I35" i="7"/>
  <c r="J35" i="7"/>
  <c r="J36" i="7"/>
  <c r="J39" i="7"/>
  <c r="J42" i="7"/>
  <c r="J43" i="7"/>
  <c r="J44" i="7"/>
  <c r="J45" i="7"/>
  <c r="J46" i="7"/>
  <c r="J47" i="7"/>
  <c r="J51" i="7"/>
  <c r="J52" i="7"/>
  <c r="J53" i="7"/>
  <c r="J54" i="7"/>
  <c r="J55" i="7"/>
  <c r="J56" i="7"/>
  <c r="J57" i="7"/>
  <c r="J58" i="7"/>
  <c r="J59" i="7"/>
  <c r="C9" i="7"/>
  <c r="F9" i="7"/>
  <c r="F10" i="7"/>
  <c r="F11" i="7"/>
  <c r="F12" i="7"/>
  <c r="F13" i="7"/>
  <c r="F14" i="7"/>
  <c r="F15" i="7"/>
  <c r="F16" i="7"/>
  <c r="F17" i="7"/>
  <c r="F18" i="7"/>
  <c r="F19" i="7"/>
  <c r="F20" i="7"/>
  <c r="F21" i="7"/>
  <c r="F34" i="7"/>
  <c r="F35" i="7"/>
  <c r="F36" i="7"/>
  <c r="F39" i="7"/>
  <c r="F42" i="7"/>
  <c r="F43" i="7"/>
  <c r="F44" i="7"/>
  <c r="F45" i="7"/>
  <c r="F46" i="7"/>
  <c r="F47" i="7"/>
  <c r="F48" i="7"/>
  <c r="F49" i="7"/>
  <c r="F50" i="7"/>
  <c r="F51" i="7"/>
  <c r="F52" i="7"/>
  <c r="F53" i="7"/>
  <c r="F54" i="7"/>
  <c r="F55" i="7"/>
  <c r="F56" i="7"/>
  <c r="F57" i="7"/>
  <c r="F58" i="7"/>
  <c r="F59" i="7"/>
  <c r="O58" i="7"/>
  <c r="I58" i="7"/>
  <c r="E58" i="7"/>
  <c r="AA25" i="7" a="1"/>
  <c r="Z25" i="7"/>
  <c r="AA24" i="7" a="1"/>
  <c r="Z24" i="7"/>
  <c r="AA23" i="7" a="1"/>
  <c r="Z23" i="7"/>
  <c r="AA22" i="7" a="1"/>
  <c r="Z22" i="7"/>
  <c r="AC8" i="7"/>
  <c r="AC9" i="7"/>
  <c r="AC13" i="7"/>
  <c r="AC14" i="7"/>
  <c r="AC17" i="7"/>
  <c r="AB8" i="7"/>
  <c r="AB9" i="7"/>
  <c r="AB13" i="7"/>
  <c r="AB14" i="7"/>
  <c r="AB17" i="7"/>
  <c r="AA8" i="7"/>
  <c r="AA9" i="7"/>
  <c r="AA13" i="7"/>
  <c r="AA14" i="7"/>
  <c r="AA17" i="7"/>
  <c r="Z11" i="7"/>
  <c r="Z10" i="7"/>
  <c r="Z9" i="7"/>
  <c r="N64" i="6"/>
  <c r="D64" i="6"/>
  <c r="O16" i="6"/>
  <c r="P16" i="6"/>
  <c r="O17" i="6"/>
  <c r="P17" i="6"/>
  <c r="O18" i="6"/>
  <c r="P18" i="6"/>
  <c r="O19" i="6"/>
  <c r="P19" i="6"/>
  <c r="O20" i="6"/>
  <c r="P20" i="6"/>
  <c r="O21" i="6"/>
  <c r="P21" i="6"/>
  <c r="O22" i="6"/>
  <c r="P22" i="6"/>
  <c r="O23" i="6"/>
  <c r="P23" i="6"/>
  <c r="O24" i="6"/>
  <c r="O25" i="6"/>
  <c r="O26" i="6"/>
  <c r="O27" i="6"/>
  <c r="O28" i="6"/>
  <c r="O29" i="6"/>
  <c r="O30" i="6"/>
  <c r="P30" i="6"/>
  <c r="P34" i="6"/>
  <c r="P35" i="6"/>
  <c r="P36" i="6"/>
  <c r="M39" i="6"/>
  <c r="P39" i="6"/>
  <c r="P40" i="6"/>
  <c r="M41" i="6"/>
  <c r="P41" i="6"/>
  <c r="P42" i="6"/>
  <c r="P43" i="6"/>
  <c r="P44" i="6"/>
  <c r="P45" i="6"/>
  <c r="P46" i="6"/>
  <c r="P47" i="6"/>
  <c r="P48" i="6"/>
  <c r="P49" i="6"/>
  <c r="P50" i="6"/>
  <c r="P51" i="6"/>
  <c r="P52" i="6"/>
  <c r="P53" i="6"/>
  <c r="P54" i="6"/>
  <c r="P55" i="6"/>
  <c r="P56" i="6"/>
  <c r="M57" i="6"/>
  <c r="P57" i="6"/>
  <c r="P58" i="6"/>
  <c r="P59" i="6"/>
  <c r="J16" i="6"/>
  <c r="J17" i="6"/>
  <c r="J18" i="6"/>
  <c r="J19" i="6"/>
  <c r="J20" i="6"/>
  <c r="J21" i="6"/>
  <c r="J22" i="6"/>
  <c r="J23" i="6"/>
  <c r="J30" i="6"/>
  <c r="I32" i="6"/>
  <c r="I33" i="6"/>
  <c r="I34" i="6"/>
  <c r="J34" i="6"/>
  <c r="I35" i="6"/>
  <c r="J35" i="6"/>
  <c r="J36" i="6"/>
  <c r="J39" i="6"/>
  <c r="J40" i="6"/>
  <c r="J41" i="6"/>
  <c r="J42" i="6"/>
  <c r="J43" i="6"/>
  <c r="J44" i="6"/>
  <c r="J45" i="6"/>
  <c r="J46" i="6"/>
  <c r="J47" i="6"/>
  <c r="J51" i="6"/>
  <c r="J52" i="6"/>
  <c r="J53" i="6"/>
  <c r="J54" i="6"/>
  <c r="J55" i="6"/>
  <c r="J56" i="6"/>
  <c r="J57" i="6"/>
  <c r="J58" i="6"/>
  <c r="J59" i="6"/>
  <c r="C9" i="6"/>
  <c r="F9" i="6"/>
  <c r="F10" i="6"/>
  <c r="F11" i="6"/>
  <c r="F12" i="6"/>
  <c r="F13" i="6"/>
  <c r="F14" i="6"/>
  <c r="F15" i="6"/>
  <c r="F16" i="6"/>
  <c r="F17" i="6"/>
  <c r="F18" i="6"/>
  <c r="F19" i="6"/>
  <c r="F20" i="6"/>
  <c r="F21" i="6"/>
  <c r="F22" i="6"/>
  <c r="F23" i="6"/>
  <c r="F30" i="6"/>
  <c r="F34" i="6"/>
  <c r="F35" i="6"/>
  <c r="F36" i="6"/>
  <c r="F39" i="6"/>
  <c r="F40" i="6"/>
  <c r="F41" i="6"/>
  <c r="F42" i="6"/>
  <c r="F43" i="6"/>
  <c r="F44" i="6"/>
  <c r="F45" i="6"/>
  <c r="F46" i="6"/>
  <c r="F47" i="6"/>
  <c r="F48" i="6"/>
  <c r="F49" i="6"/>
  <c r="F50" i="6"/>
  <c r="F51" i="6"/>
  <c r="F52" i="6"/>
  <c r="F53" i="6"/>
  <c r="F54" i="6"/>
  <c r="F55" i="6"/>
  <c r="F56" i="6"/>
  <c r="F57" i="6"/>
  <c r="F58" i="6"/>
  <c r="F59" i="6"/>
  <c r="O58" i="6"/>
  <c r="I58" i="6"/>
  <c r="E58" i="6"/>
  <c r="AA25" i="6" a="1"/>
  <c r="Z25" i="6"/>
  <c r="AA24" i="6" a="1"/>
  <c r="Z24" i="6"/>
  <c r="AA23" i="6" a="1"/>
  <c r="Z23" i="6"/>
  <c r="AA22" i="6" a="1"/>
  <c r="Z22" i="6"/>
  <c r="AC8" i="6"/>
  <c r="AC9" i="6"/>
  <c r="AC13" i="6"/>
  <c r="AC14" i="6"/>
  <c r="AC17" i="6"/>
  <c r="AB8" i="6"/>
  <c r="AB9" i="6"/>
  <c r="AB13" i="6"/>
  <c r="AB14" i="6"/>
  <c r="AB17" i="6"/>
  <c r="AA8" i="6"/>
  <c r="AA9" i="6"/>
  <c r="AA13" i="6"/>
  <c r="AA14" i="6"/>
  <c r="AA17" i="6"/>
  <c r="Z11" i="6"/>
  <c r="Z10" i="6"/>
  <c r="Z9" i="6"/>
  <c r="N64" i="1"/>
  <c r="P50" i="1"/>
  <c r="F50" i="1"/>
  <c r="O22" i="1"/>
  <c r="P22" i="1"/>
  <c r="O17" i="1"/>
  <c r="P17" i="1"/>
  <c r="O18" i="1"/>
  <c r="P18" i="1"/>
  <c r="O19" i="1"/>
  <c r="P19" i="1"/>
  <c r="O20" i="1"/>
  <c r="P20" i="1"/>
  <c r="O21" i="1"/>
  <c r="P21" i="1"/>
  <c r="O23" i="1"/>
  <c r="P23" i="1"/>
  <c r="O24" i="1"/>
  <c r="O25" i="1"/>
  <c r="P25" i="1"/>
  <c r="O26" i="1"/>
  <c r="P26" i="1"/>
  <c r="O27" i="1"/>
  <c r="P27" i="1"/>
  <c r="O28" i="1"/>
  <c r="O29" i="1"/>
  <c r="O30" i="1"/>
  <c r="P34" i="1"/>
  <c r="P35" i="1"/>
  <c r="P36" i="1"/>
  <c r="P37" i="1"/>
  <c r="P38" i="1"/>
  <c r="M39" i="1"/>
  <c r="P39" i="1"/>
  <c r="P40" i="1"/>
  <c r="M41" i="1"/>
  <c r="P41" i="1"/>
  <c r="P42" i="1"/>
  <c r="P43" i="1"/>
  <c r="P44" i="1"/>
  <c r="P45" i="1"/>
  <c r="P46" i="1"/>
  <c r="P47" i="1"/>
  <c r="P48" i="1"/>
  <c r="P49" i="1"/>
  <c r="P51" i="1"/>
  <c r="P52" i="1"/>
  <c r="P53" i="1"/>
  <c r="P54" i="1"/>
  <c r="P55" i="1"/>
  <c r="P56" i="1"/>
  <c r="M57" i="1"/>
  <c r="P57" i="1"/>
  <c r="O16" i="1"/>
  <c r="P16" i="1"/>
  <c r="J54" i="1"/>
  <c r="F52" i="1"/>
  <c r="F54" i="1"/>
  <c r="I32" i="1"/>
  <c r="J40" i="1"/>
  <c r="F40" i="1"/>
  <c r="F38" i="1"/>
  <c r="J38" i="1"/>
  <c r="F48" i="1"/>
  <c r="AC13" i="1"/>
  <c r="AC8" i="1"/>
  <c r="AC9" i="1"/>
  <c r="AC12" i="1"/>
  <c r="AC14" i="1"/>
  <c r="AC17" i="1"/>
  <c r="J17" i="4"/>
  <c r="S13" i="4"/>
  <c r="I33" i="1"/>
  <c r="I34" i="1"/>
  <c r="J34" i="1"/>
  <c r="I35" i="1"/>
  <c r="J35" i="1"/>
  <c r="J36" i="1"/>
  <c r="J42" i="1"/>
  <c r="J47" i="1"/>
  <c r="J43" i="1"/>
  <c r="J44" i="1"/>
  <c r="J45" i="1"/>
  <c r="J46" i="1"/>
  <c r="J51" i="1"/>
  <c r="J52" i="1"/>
  <c r="J53" i="1"/>
  <c r="AB13" i="1"/>
  <c r="AB8" i="1"/>
  <c r="J16" i="1"/>
  <c r="J17" i="1"/>
  <c r="J18" i="1"/>
  <c r="J19" i="1"/>
  <c r="J20" i="1"/>
  <c r="J21" i="1"/>
  <c r="AB9" i="1"/>
  <c r="J22" i="1"/>
  <c r="J23" i="1"/>
  <c r="J25" i="1"/>
  <c r="J26" i="1"/>
  <c r="J27" i="1"/>
  <c r="J37" i="1"/>
  <c r="J39" i="1"/>
  <c r="J41" i="1"/>
  <c r="AB12" i="1"/>
  <c r="J55" i="1"/>
  <c r="J56" i="1"/>
  <c r="J57" i="1"/>
  <c r="AB14" i="1"/>
  <c r="AB17" i="1"/>
  <c r="F17" i="4"/>
  <c r="S12" i="4"/>
  <c r="F42" i="1"/>
  <c r="F43" i="1"/>
  <c r="F44" i="1"/>
  <c r="F45" i="1"/>
  <c r="F46" i="1"/>
  <c r="F47" i="1"/>
  <c r="F49" i="1"/>
  <c r="F51" i="1"/>
  <c r="F53" i="1"/>
  <c r="AA13" i="1"/>
  <c r="C9" i="1"/>
  <c r="F9" i="1"/>
  <c r="F10" i="1"/>
  <c r="F11" i="1"/>
  <c r="F12" i="1"/>
  <c r="F13" i="1"/>
  <c r="F14" i="1"/>
  <c r="AA8" i="1"/>
  <c r="F15" i="1"/>
  <c r="F16" i="1"/>
  <c r="F17" i="1"/>
  <c r="F18" i="1"/>
  <c r="F19" i="1"/>
  <c r="F20" i="1"/>
  <c r="F21" i="1"/>
  <c r="AA9" i="1"/>
  <c r="F22" i="1"/>
  <c r="F23" i="1"/>
  <c r="F25" i="1"/>
  <c r="F26" i="1"/>
  <c r="F27" i="1"/>
  <c r="F34" i="1"/>
  <c r="F35" i="1"/>
  <c r="F36" i="1"/>
  <c r="F37" i="1"/>
  <c r="F39" i="1"/>
  <c r="F41" i="1"/>
  <c r="AA12" i="1"/>
  <c r="F55" i="1"/>
  <c r="F56" i="1"/>
  <c r="F57" i="1"/>
  <c r="AA14" i="1"/>
  <c r="AA17" i="1"/>
  <c r="B17" i="4"/>
  <c r="S11" i="4"/>
  <c r="S10" i="4"/>
  <c r="S9" i="4"/>
  <c r="S8" i="4"/>
  <c r="J16" i="4"/>
  <c r="F16" i="4"/>
  <c r="N17" i="4"/>
  <c r="B16" i="4"/>
  <c r="B9" i="4"/>
  <c r="J9" i="4"/>
  <c r="B12" i="4"/>
  <c r="J12" i="4"/>
  <c r="B13" i="4"/>
  <c r="J13" i="4"/>
  <c r="B14" i="4"/>
  <c r="J14" i="4"/>
  <c r="B8" i="4"/>
  <c r="F8" i="4"/>
  <c r="J8" i="4"/>
  <c r="N8" i="4"/>
  <c r="Z9" i="1"/>
  <c r="A9" i="4"/>
  <c r="Z10" i="1"/>
  <c r="A10" i="4"/>
  <c r="Z11" i="1"/>
  <c r="A11" i="4"/>
  <c r="A12" i="4"/>
  <c r="A13" i="4"/>
  <c r="A14" i="4"/>
  <c r="A8" i="4"/>
  <c r="AA25" i="1" a="1"/>
  <c r="AA24" i="1" a="1"/>
  <c r="AA23" i="1" a="1"/>
  <c r="AA22" i="1" a="1"/>
  <c r="O58" i="1"/>
  <c r="I58" i="1"/>
  <c r="E58" i="1"/>
  <c r="J58" i="1"/>
  <c r="J59" i="1"/>
  <c r="P58" i="1"/>
  <c r="P59" i="1"/>
  <c r="F58" i="1"/>
  <c r="F59" i="1"/>
  <c r="Z25" i="1"/>
  <c r="D64" i="1"/>
  <c r="Z24" i="1"/>
  <c r="Z23" i="1"/>
  <c r="Z22" i="1"/>
</calcChain>
</file>

<file path=xl/sharedStrings.xml><?xml version="1.0" encoding="utf-8"?>
<sst xmlns="http://schemas.openxmlformats.org/spreadsheetml/2006/main" count="829" uniqueCount="158">
  <si>
    <t>Réseaux secs, humides</t>
  </si>
  <si>
    <t>Suivi de l’état des réseaux</t>
  </si>
  <si>
    <t>Nettoyage</t>
  </si>
  <si>
    <t>Végétal</t>
  </si>
  <si>
    <t>Mobilier urbain</t>
  </si>
  <si>
    <t>en €</t>
  </si>
  <si>
    <t>en €/an</t>
  </si>
  <si>
    <t>Coûts d'investissement</t>
  </si>
  <si>
    <t>Outil simplifié d'évaluation du coût global d'un espace public</t>
  </si>
  <si>
    <t>Surface de végétation basse prairie</t>
  </si>
  <si>
    <t>m3</t>
  </si>
  <si>
    <t>m²</t>
  </si>
  <si>
    <t>Surface totale de l'espace public</t>
  </si>
  <si>
    <t>Mètres linéaires eau potable</t>
  </si>
  <si>
    <t>Surface d'enrobé bitumineux</t>
  </si>
  <si>
    <t>Surface de stabilisé</t>
  </si>
  <si>
    <t>ml</t>
  </si>
  <si>
    <t xml:space="preserve">génie civil, </t>
  </si>
  <si>
    <t>terrassements</t>
  </si>
  <si>
    <t>Surface en pierres, pavés</t>
  </si>
  <si>
    <t xml:space="preserve">Dispositifs de gestion </t>
  </si>
  <si>
    <t>des eaux pluviales</t>
  </si>
  <si>
    <t>équipements électriques</t>
  </si>
  <si>
    <t>points</t>
  </si>
  <si>
    <t>Noue</t>
  </si>
  <si>
    <t>Tranchée drainante</t>
  </si>
  <si>
    <t>Stockage souterrain</t>
  </si>
  <si>
    <t>Infrastructures,</t>
  </si>
  <si>
    <t>Infrastructures, terrassements</t>
  </si>
  <si>
    <t>Dispositifs de gestion des eaux pluviales</t>
  </si>
  <si>
    <t>Eclairage public et autres équipements</t>
  </si>
  <si>
    <t>Nombre de points lumineux LED</t>
  </si>
  <si>
    <t>Graphiques synthétiques</t>
  </si>
  <si>
    <t>Somme</t>
  </si>
  <si>
    <t>Nombre d'arbres (fosse, plantation)</t>
  </si>
  <si>
    <t>Nombre de points lumineux photovoltaïque</t>
  </si>
  <si>
    <t>Potelets</t>
  </si>
  <si>
    <t>Rafraichissement (coefficient)</t>
  </si>
  <si>
    <t>Biodiversité (coefficient)</t>
  </si>
  <si>
    <t xml:space="preserve">Coût global sur </t>
  </si>
  <si>
    <t>ans</t>
  </si>
  <si>
    <t>Durée d'analyse</t>
  </si>
  <si>
    <t>X</t>
  </si>
  <si>
    <t>Co-bénéfices environnementaux</t>
  </si>
  <si>
    <t xml:space="preserve">Coûts d'entretien </t>
  </si>
  <si>
    <t xml:space="preserve">Coûts de maintenance </t>
  </si>
  <si>
    <t>Volumes de déblais</t>
  </si>
  <si>
    <t>Volumes de remblais</t>
  </si>
  <si>
    <t>Volumes de réemploi sur place</t>
  </si>
  <si>
    <t>Linéaires de murs de soutènement</t>
  </si>
  <si>
    <t>Surface de végétation basse type gazon</t>
  </si>
  <si>
    <t>Borne IRVE</t>
  </si>
  <si>
    <t>Consommations électriques, nettoyage</t>
  </si>
  <si>
    <t>Co-facteurs environnemetaux</t>
  </si>
  <si>
    <t>Projet</t>
  </si>
  <si>
    <t>en €/10 ans</t>
  </si>
  <si>
    <t>Accroches vélo</t>
  </si>
  <si>
    <t>Comparaison de scénarii</t>
  </si>
  <si>
    <t>Scénario 1</t>
  </si>
  <si>
    <t>Nettoyage une fois par semaine</t>
  </si>
  <si>
    <t>Balayage une fois par semaine</t>
  </si>
  <si>
    <t>Quantités</t>
  </si>
  <si>
    <t>Surface de bois</t>
  </si>
  <si>
    <t xml:space="preserve">Remplacement </t>
  </si>
  <si>
    <t xml:space="preserve">Re-plantations </t>
  </si>
  <si>
    <t>Taux de remplacement en 10 ans</t>
  </si>
  <si>
    <t>Réintervention (tranchée, changement, remblais, revêtement)</t>
  </si>
  <si>
    <t>Mètres linéaires réseau de chaleur</t>
  </si>
  <si>
    <t>Nettoyage, petites réparations</t>
  </si>
  <si>
    <t>Remplacement, réparation</t>
  </si>
  <si>
    <t>Tonte, 5 fois par an / Ramassage déchets</t>
  </si>
  <si>
    <t>Fauche, 2 fois par an / Ramassage déchets</t>
  </si>
  <si>
    <t>Horticulture, 1 fois par semaine / Ramassage déchets</t>
  </si>
  <si>
    <t>Horticulture / Arrosage / Ramassage déchets</t>
  </si>
  <si>
    <t>Bancs en bois</t>
  </si>
  <si>
    <t>Réparation, remplacement</t>
  </si>
  <si>
    <t>Réparation</t>
  </si>
  <si>
    <t>Surface de pavés béton</t>
  </si>
  <si>
    <t>Jardinières hors sols</t>
  </si>
  <si>
    <t>unités</t>
  </si>
  <si>
    <t>Consommations électriques, vérification</t>
  </si>
  <si>
    <t>Semis tous les 3 ans</t>
  </si>
  <si>
    <t>Plantations tous les ans</t>
  </si>
  <si>
    <t>Surface de revetement poreux</t>
  </si>
  <si>
    <t>Surface de pavés enherbés</t>
  </si>
  <si>
    <t xml:space="preserve">Tonte, 5 fois par an / Ramassage déchets </t>
  </si>
  <si>
    <t>m² total</t>
  </si>
  <si>
    <t>TOTAL</t>
  </si>
  <si>
    <t>Eclairage public et autres</t>
  </si>
  <si>
    <t>Démolitions élements existants</t>
  </si>
  <si>
    <t>Surface de bacs plantés</t>
  </si>
  <si>
    <t xml:space="preserve">Arrosage automatique </t>
  </si>
  <si>
    <t>Consommation d'eau, maintenance</t>
  </si>
  <si>
    <t>Mètres linéaires électricité (fourreaux)</t>
  </si>
  <si>
    <t>Mètres linéaires télécoms (fourreaux)</t>
  </si>
  <si>
    <t xml:space="preserve">Mètres linéaires aissainissement </t>
  </si>
  <si>
    <t xml:space="preserve">Surface de rêvetement béton </t>
  </si>
  <si>
    <t>Bancs en pierre</t>
  </si>
  <si>
    <t>Banc en béton</t>
  </si>
  <si>
    <t>Banc en fonte</t>
  </si>
  <si>
    <t>Fontaine à boire</t>
  </si>
  <si>
    <t>Surface sol souple</t>
  </si>
  <si>
    <t>tous les 10 ans</t>
  </si>
  <si>
    <t>par an</t>
  </si>
  <si>
    <t>Total</t>
  </si>
  <si>
    <t>Total/m²</t>
  </si>
  <si>
    <t>Prix unitaire moyen</t>
  </si>
  <si>
    <t xml:space="preserve">Sous-total </t>
  </si>
  <si>
    <t>Perméabilité du sol (coefficient)</t>
  </si>
  <si>
    <t>Coût d'investissement</t>
  </si>
  <si>
    <t>Coût d'entretien</t>
  </si>
  <si>
    <t>Coût de maintenance</t>
  </si>
  <si>
    <t>/m²</t>
  </si>
  <si>
    <t>/m²/an</t>
  </si>
  <si>
    <t>Impact carbone (coefficient)</t>
  </si>
  <si>
    <r>
      <t xml:space="preserve">Cet outil a été développé dans le cadre d'une étude sur le coût global des espaces publics réalisé par le bureau d'étude TRIBU pour la DREAL de la région PACA.
Il est adapté pour évaluer l'impact en terme de coût global </t>
    </r>
    <r>
      <rPr>
        <b/>
        <sz val="12"/>
        <color theme="1"/>
        <rFont val="Arial Narrow"/>
        <family val="2"/>
      </rPr>
      <t>pour les phases programmation et esquisse des projets d'espaces publics</t>
    </r>
    <r>
      <rPr>
        <sz val="12"/>
        <color theme="1"/>
        <rFont val="Arial Narrow"/>
        <family val="2"/>
      </rPr>
      <t xml:space="preserve">.
</t>
    </r>
    <r>
      <rPr>
        <b/>
        <sz val="12"/>
        <color theme="1"/>
        <rFont val="Arial Narrow"/>
        <family val="2"/>
      </rPr>
      <t>Les prix unitaires indiqués se basent sur des valeurs moyennes</t>
    </r>
    <r>
      <rPr>
        <sz val="12"/>
        <color theme="1"/>
        <rFont val="Arial Narrow"/>
        <family val="2"/>
      </rPr>
      <t xml:space="preserve"> issues du retour d'expériences sur les projets d'EcoQuartiers de Grand-Coudoux, Volonne, Méridia à Nice, Font-Pré à Toulon et Marenda-Lacan à Antibes. </t>
    </r>
    <r>
      <rPr>
        <b/>
        <sz val="12"/>
        <color theme="1"/>
        <rFont val="Arial Narrow"/>
        <family val="2"/>
      </rPr>
      <t>Ces données sont donc à modifier en fonction des projets et du contexte.</t>
    </r>
  </si>
  <si>
    <t xml:space="preserve">Revêtements de sol </t>
  </si>
  <si>
    <t>Gestion de chantier (études, installations)</t>
  </si>
  <si>
    <t>Jeux d'enfants standard</t>
  </si>
  <si>
    <t>Jeux d'enfants en matériaux naturels</t>
  </si>
  <si>
    <t>ouvrages</t>
  </si>
  <si>
    <t>Ouvrages de l'espace public</t>
  </si>
  <si>
    <t>Scénario 2</t>
  </si>
  <si>
    <t>Scénario 3</t>
  </si>
  <si>
    <t>saisir les cases vertes à minima</t>
  </si>
  <si>
    <t>Total par m²</t>
  </si>
  <si>
    <t>Total par an</t>
  </si>
  <si>
    <t>Coût global</t>
  </si>
  <si>
    <t>en € sur la durée d'analyse</t>
  </si>
  <si>
    <t>Coût d'entretien global</t>
  </si>
  <si>
    <t>Coût de maintenance global</t>
  </si>
  <si>
    <t>Elagage, 1 fois tous les 2 ans / Ramassage feuilles</t>
  </si>
  <si>
    <t>Garde corps, serrurerie métal</t>
  </si>
  <si>
    <t>Bassin sec</t>
  </si>
  <si>
    <t>Fontaine classique</t>
  </si>
  <si>
    <t>Abscence d'entretien</t>
  </si>
  <si>
    <t>Absence d'entretien</t>
  </si>
  <si>
    <t>Absence de maintenance</t>
  </si>
  <si>
    <t>Tonte, 5 fois par an / Ramassage déchets / Curage des regards</t>
  </si>
  <si>
    <t>Ramassage déchets / Curage des regards</t>
  </si>
  <si>
    <t>Puits d'inflitration</t>
  </si>
  <si>
    <t>Curage global</t>
  </si>
  <si>
    <t xml:space="preserve">Curage tous les ans </t>
  </si>
  <si>
    <t>Semis tous les 5 ans</t>
  </si>
  <si>
    <t>Tranchée pour réseau souterrain</t>
  </si>
  <si>
    <t>Fontaine en brumisation</t>
  </si>
  <si>
    <t>Bassin naturel en eau</t>
  </si>
  <si>
    <t>Vérification des pompes, ramassage des déchets</t>
  </si>
  <si>
    <t>Vérification des pompes, des filtres, chlore, ramassage des déchets</t>
  </si>
  <si>
    <t>Vérification du système et regard</t>
  </si>
  <si>
    <t>300 à 600€</t>
  </si>
  <si>
    <t>/m² tous les 10ans</t>
  </si>
  <si>
    <t>Base</t>
  </si>
  <si>
    <t>Coût d'entretien /an</t>
  </si>
  <si>
    <t>Coût d'investissement / an</t>
  </si>
  <si>
    <t>Coût de maintenance /an</t>
  </si>
  <si>
    <t>Co-facteurs</t>
  </si>
  <si>
    <t>Synthèse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</si>
</sst>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_-* #,##0\ &quot;€&quot;_-;\-* #,##0\ &quot;€&quot;_-;_-* &quot;-&quot;??\ &quot;€&quot;_-;_-@_-"/>
    <numFmt numFmtId="165" formatCode="_-* #,##0\ [$€-40C]_-;\-* #,##0\ [$€-40C]_-;_-* &quot;-&quot;??\ [$€-40C]_-;_-@_-"/>
  </numFmts>
  <fonts count="31" x14ac:knownFonts="1">
    <font>
      <sz val="11"/>
      <color theme="1"/>
      <name val="Calibri"/>
      <family val="2"/>
      <scheme val="minor"/>
    </font>
    <font>
      <sz val="11"/>
      <color theme="1"/>
      <name val="Arial Narrow"/>
      <family val="2"/>
    </font>
    <font>
      <b/>
      <sz val="10"/>
      <color theme="1"/>
      <name val="Arial Narrow"/>
      <family val="2"/>
    </font>
    <font>
      <sz val="14"/>
      <color theme="1"/>
      <name val="Calibri"/>
      <family val="2"/>
      <scheme val="minor"/>
    </font>
    <font>
      <b/>
      <sz val="14"/>
      <color theme="1"/>
      <name val="Arial Narrow"/>
      <family val="2"/>
    </font>
    <font>
      <b/>
      <sz val="16"/>
      <color theme="1"/>
      <name val="Arial Narrow"/>
      <family val="2"/>
    </font>
    <font>
      <b/>
      <sz val="11"/>
      <color theme="1"/>
      <name val="Arial Narrow"/>
      <family val="2"/>
    </font>
    <font>
      <sz val="8"/>
      <name val="Calibri"/>
      <family val="2"/>
      <scheme val="minor"/>
    </font>
    <font>
      <sz val="10"/>
      <color theme="1"/>
      <name val="Arial Narrow"/>
      <family val="2"/>
    </font>
    <font>
      <sz val="10"/>
      <color rgb="FF000000"/>
      <name val="Arial Narrow"/>
      <family val="2"/>
    </font>
    <font>
      <sz val="11"/>
      <color theme="1"/>
      <name val="Calibri"/>
      <family val="2"/>
      <scheme val="minor"/>
    </font>
    <font>
      <i/>
      <sz val="11"/>
      <color rgb="FFFF0000"/>
      <name val="Arial Narrow"/>
      <family val="2"/>
    </font>
    <font>
      <sz val="14"/>
      <color theme="1"/>
      <name val="Arial Narrow"/>
      <family val="2"/>
    </font>
    <font>
      <b/>
      <i/>
      <sz val="14"/>
      <color theme="1"/>
      <name val="Arial Narrow"/>
      <family val="2"/>
    </font>
    <font>
      <i/>
      <sz val="10"/>
      <color theme="1"/>
      <name val="Arial Narrow"/>
      <family val="2"/>
    </font>
    <font>
      <b/>
      <sz val="10"/>
      <color rgb="FF000000"/>
      <name val="Arial Narrow"/>
      <family val="2"/>
    </font>
    <font>
      <b/>
      <sz val="12"/>
      <color theme="1"/>
      <name val="Arial Narrow"/>
      <family val="2"/>
    </font>
    <font>
      <b/>
      <sz val="18"/>
      <color theme="1"/>
      <name val="Arial Narrow"/>
      <family val="2"/>
    </font>
    <font>
      <b/>
      <sz val="12"/>
      <color rgb="FF000000"/>
      <name val="Arial Narrow"/>
      <family val="2"/>
    </font>
    <font>
      <sz val="12"/>
      <color theme="1"/>
      <name val="Calibri"/>
      <family val="2"/>
      <scheme val="minor"/>
    </font>
    <font>
      <b/>
      <sz val="16"/>
      <color theme="0"/>
      <name val="Arial Narrow"/>
      <family val="2"/>
    </font>
    <font>
      <sz val="11"/>
      <color theme="0"/>
      <name val="Arial Narrow"/>
      <family val="2"/>
    </font>
    <font>
      <sz val="12"/>
      <color theme="1"/>
      <name val="Arial Narrow"/>
      <family val="2"/>
    </font>
    <font>
      <b/>
      <sz val="16"/>
      <color theme="1" tint="0.499984740745262"/>
      <name val="Arial Narrow"/>
      <family val="2"/>
    </font>
    <font>
      <b/>
      <sz val="14"/>
      <color theme="1" tint="0.499984740745262"/>
      <name val="Arial Narrow"/>
      <family val="2"/>
    </font>
    <font>
      <sz val="14"/>
      <color theme="1" tint="0.499984740745262"/>
      <name val="Calibri"/>
      <family val="2"/>
      <scheme val="minor"/>
    </font>
    <font>
      <b/>
      <sz val="10"/>
      <color theme="1" tint="0.499984740745262"/>
      <name val="Arial Narrow"/>
      <family val="2"/>
    </font>
    <font>
      <sz val="11"/>
      <color theme="1" tint="0.499984740745262"/>
      <name val="Calibri"/>
      <family val="2"/>
      <scheme val="minor"/>
    </font>
    <font>
      <sz val="10"/>
      <color theme="1" tint="0.499984740745262"/>
      <name val="Arial Narrow"/>
      <family val="2"/>
    </font>
    <font>
      <sz val="9"/>
      <color theme="1"/>
      <name val="Arial Narrow"/>
      <family val="2"/>
    </font>
    <font>
      <b/>
      <sz val="9"/>
      <color theme="1"/>
      <name val="Arial Narrow"/>
      <family val="2"/>
    </font>
  </fonts>
  <fills count="10">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rgb="FF92D050"/>
        <bgColor indexed="64"/>
      </patternFill>
    </fill>
    <fill>
      <patternFill patternType="solid">
        <fgColor theme="7" tint="0.59999389629810485"/>
        <bgColor indexed="64"/>
      </patternFill>
    </fill>
  </fills>
  <borders count="17">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medium">
        <color indexed="64"/>
      </bottom>
      <diagonal/>
    </border>
    <border>
      <left/>
      <right/>
      <top/>
      <bottom style="medium">
        <color indexed="64"/>
      </bottom>
      <diagonal/>
    </border>
    <border>
      <left/>
      <right/>
      <top style="medium">
        <color indexed="64"/>
      </top>
      <bottom/>
      <diagonal/>
    </border>
    <border>
      <left/>
      <right/>
      <top style="medium">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s>
  <cellStyleXfs count="3">
    <xf numFmtId="0" fontId="0" fillId="0" borderId="0"/>
    <xf numFmtId="44" fontId="10" fillId="0" borderId="0" applyFont="0" applyFill="0" applyBorder="0" applyAlignment="0" applyProtection="0"/>
    <xf numFmtId="9" fontId="10" fillId="0" borderId="0" applyFont="0" applyFill="0" applyBorder="0" applyAlignment="0" applyProtection="0"/>
  </cellStyleXfs>
  <cellXfs count="279">
    <xf numFmtId="0" fontId="0" fillId="0" borderId="0" xfId="0"/>
    <xf numFmtId="0" fontId="3" fillId="2" borderId="0" xfId="0" applyFont="1" applyFill="1"/>
    <xf numFmtId="0" fontId="0" fillId="2" borderId="0" xfId="0" applyFill="1"/>
    <xf numFmtId="0" fontId="2" fillId="2" borderId="0" xfId="0" applyFont="1" applyFill="1" applyAlignment="1">
      <alignment vertical="center" wrapText="1"/>
    </xf>
    <xf numFmtId="0" fontId="2" fillId="2" borderId="0" xfId="0" applyFont="1" applyFill="1" applyAlignment="1">
      <alignment horizontal="center" vertical="center" wrapText="1"/>
    </xf>
    <xf numFmtId="0" fontId="4" fillId="2" borderId="0" xfId="0" applyFont="1" applyFill="1" applyAlignment="1">
      <alignment horizontal="left" vertical="top" wrapText="1"/>
    </xf>
    <xf numFmtId="0" fontId="2" fillId="2" borderId="0" xfId="0" applyFont="1" applyFill="1" applyAlignment="1">
      <alignment horizontal="left" vertical="center" wrapText="1"/>
    </xf>
    <xf numFmtId="0" fontId="0" fillId="2" borderId="0" xfId="0" applyFill="1" applyAlignment="1">
      <alignment horizontal="left"/>
    </xf>
    <xf numFmtId="0" fontId="8" fillId="2" borderId="2" xfId="0" applyFont="1" applyFill="1" applyBorder="1" applyAlignment="1">
      <alignment horizontal="left" vertical="center" wrapText="1"/>
    </xf>
    <xf numFmtId="0" fontId="8" fillId="2" borderId="3" xfId="0" applyFont="1" applyFill="1" applyBorder="1" applyAlignment="1">
      <alignment horizontal="center" vertical="center" wrapText="1"/>
    </xf>
    <xf numFmtId="0" fontId="8" fillId="2" borderId="3" xfId="0" applyFont="1" applyFill="1" applyBorder="1" applyAlignment="1">
      <alignment horizontal="left" vertical="center" wrapText="1"/>
    </xf>
    <xf numFmtId="0" fontId="8" fillId="2" borderId="3" xfId="0" applyFont="1" applyFill="1" applyBorder="1" applyAlignment="1">
      <alignment vertical="center" wrapText="1"/>
    </xf>
    <xf numFmtId="0" fontId="8" fillId="2" borderId="1" xfId="0" applyFont="1" applyFill="1" applyBorder="1" applyAlignment="1">
      <alignment vertical="center" wrapText="1"/>
    </xf>
    <xf numFmtId="0" fontId="8" fillId="2" borderId="1"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9" fillId="2" borderId="1" xfId="0" applyFont="1" applyFill="1" applyBorder="1" applyAlignment="1">
      <alignment horizontal="left" vertical="center" wrapText="1"/>
    </xf>
    <xf numFmtId="0" fontId="9" fillId="2" borderId="3" xfId="0" applyFont="1" applyFill="1" applyBorder="1" applyAlignment="1">
      <alignment horizontal="left" vertical="center" wrapText="1"/>
    </xf>
    <xf numFmtId="0" fontId="9" fillId="3" borderId="3" xfId="0" applyFont="1" applyFill="1" applyBorder="1" applyAlignment="1">
      <alignment horizontal="center" vertical="center" wrapText="1"/>
    </xf>
    <xf numFmtId="0" fontId="8" fillId="2" borderId="4" xfId="0" applyFont="1" applyFill="1" applyBorder="1" applyAlignment="1">
      <alignment vertical="center" wrapText="1"/>
    </xf>
    <xf numFmtId="0" fontId="8" fillId="2" borderId="4" xfId="0" applyFont="1" applyFill="1" applyBorder="1" applyAlignment="1">
      <alignment horizontal="left" vertical="center" wrapText="1"/>
    </xf>
    <xf numFmtId="0" fontId="8" fillId="3" borderId="4" xfId="0" applyFont="1" applyFill="1" applyBorder="1" applyAlignment="1">
      <alignment horizontal="center" vertical="center" wrapText="1"/>
    </xf>
    <xf numFmtId="0" fontId="0" fillId="2" borderId="4" xfId="0" applyFill="1" applyBorder="1"/>
    <xf numFmtId="0" fontId="8" fillId="2" borderId="7" xfId="0" applyFont="1" applyFill="1" applyBorder="1" applyAlignment="1">
      <alignment horizontal="left" vertical="center" wrapText="1"/>
    </xf>
    <xf numFmtId="0" fontId="8" fillId="3" borderId="7" xfId="0" applyFont="1" applyFill="1" applyBorder="1" applyAlignment="1">
      <alignment horizontal="center" vertical="center" wrapText="1"/>
    </xf>
    <xf numFmtId="0" fontId="4" fillId="2" borderId="0" xfId="0" applyFont="1" applyFill="1" applyAlignment="1">
      <alignment horizontal="left" wrapText="1"/>
    </xf>
    <xf numFmtId="0" fontId="8" fillId="2" borderId="0" xfId="0" applyFont="1" applyFill="1" applyAlignment="1">
      <alignment vertical="top"/>
    </xf>
    <xf numFmtId="0" fontId="8" fillId="2" borderId="4" xfId="0" applyFont="1" applyFill="1" applyBorder="1" applyAlignment="1">
      <alignment horizontal="center" vertical="center" wrapText="1"/>
    </xf>
    <xf numFmtId="0" fontId="0" fillId="2" borderId="0" xfId="0" applyFill="1" applyAlignment="1">
      <alignment horizontal="center" vertical="center"/>
    </xf>
    <xf numFmtId="0" fontId="4" fillId="2" borderId="0" xfId="0" applyFont="1" applyFill="1" applyAlignment="1">
      <alignment horizontal="center" vertical="center" wrapText="1"/>
    </xf>
    <xf numFmtId="0" fontId="2" fillId="2" borderId="9" xfId="0" applyFont="1" applyFill="1" applyBorder="1" applyAlignment="1">
      <alignment vertical="center" wrapText="1"/>
    </xf>
    <xf numFmtId="0" fontId="8" fillId="2" borderId="2"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9" fillId="2" borderId="2" xfId="0" applyFont="1" applyFill="1" applyBorder="1" applyAlignment="1">
      <alignment horizontal="left" vertical="center" wrapText="1"/>
    </xf>
    <xf numFmtId="0" fontId="9" fillId="3" borderId="2" xfId="0" applyFont="1" applyFill="1" applyBorder="1" applyAlignment="1">
      <alignment horizontal="center" vertical="center" wrapText="1"/>
    </xf>
    <xf numFmtId="0" fontId="1" fillId="2" borderId="0" xfId="0" applyFont="1" applyFill="1"/>
    <xf numFmtId="0" fontId="11" fillId="2" borderId="0" xfId="0" applyFont="1" applyFill="1"/>
    <xf numFmtId="0" fontId="12" fillId="2" borderId="0" xfId="0" applyFont="1" applyFill="1"/>
    <xf numFmtId="0" fontId="1" fillId="5" borderId="0" xfId="0" applyFont="1" applyFill="1" applyAlignment="1">
      <alignment horizontal="center" vertical="center"/>
    </xf>
    <xf numFmtId="0" fontId="1" fillId="5" borderId="0" xfId="0" applyFont="1" applyFill="1" applyBorder="1" applyAlignment="1">
      <alignment horizontal="center" vertical="center"/>
    </xf>
    <xf numFmtId="0" fontId="0" fillId="2" borderId="0" xfId="0" applyFill="1" applyAlignment="1">
      <alignment horizontal="center"/>
    </xf>
    <xf numFmtId="0" fontId="4" fillId="2" borderId="0" xfId="0" applyFont="1" applyFill="1" applyAlignment="1">
      <alignment horizontal="center" wrapText="1"/>
    </xf>
    <xf numFmtId="0" fontId="13" fillId="2" borderId="0" xfId="0" applyFont="1" applyFill="1"/>
    <xf numFmtId="0" fontId="2" fillId="2" borderId="1" xfId="0" applyFont="1" applyFill="1" applyBorder="1" applyAlignment="1">
      <alignment vertical="center" wrapText="1"/>
    </xf>
    <xf numFmtId="164" fontId="1" fillId="5" borderId="0" xfId="1" applyNumberFormat="1" applyFont="1" applyFill="1" applyAlignment="1">
      <alignment horizontal="center" vertical="center"/>
    </xf>
    <xf numFmtId="0" fontId="6" fillId="5" borderId="0" xfId="0" applyFont="1" applyFill="1" applyAlignment="1">
      <alignment horizontal="center"/>
    </xf>
    <xf numFmtId="164" fontId="6" fillId="5" borderId="0" xfId="1" applyNumberFormat="1" applyFont="1" applyFill="1" applyAlignment="1">
      <alignment horizontal="center"/>
    </xf>
    <xf numFmtId="0" fontId="2" fillId="5" borderId="0" xfId="0" applyFont="1" applyFill="1" applyBorder="1" applyAlignment="1">
      <alignment horizontal="center" vertical="center"/>
    </xf>
    <xf numFmtId="0" fontId="1" fillId="2" borderId="0" xfId="0" applyFont="1" applyFill="1" applyAlignment="1">
      <alignment horizontal="left"/>
    </xf>
    <xf numFmtId="0" fontId="1" fillId="2" borderId="0" xfId="0" applyFont="1" applyFill="1" applyAlignment="1">
      <alignment horizontal="center" vertical="center"/>
    </xf>
    <xf numFmtId="0" fontId="1" fillId="2" borderId="0" xfId="0" applyFont="1" applyFill="1" applyAlignment="1">
      <alignment horizontal="center"/>
    </xf>
    <xf numFmtId="0" fontId="6" fillId="2" borderId="0" xfId="0" applyFont="1" applyFill="1" applyAlignment="1">
      <alignment horizontal="right"/>
    </xf>
    <xf numFmtId="0" fontId="1" fillId="6" borderId="0" xfId="0" applyFont="1" applyFill="1"/>
    <xf numFmtId="2" fontId="1" fillId="6" borderId="0" xfId="0" applyNumberFormat="1" applyFont="1" applyFill="1"/>
    <xf numFmtId="0" fontId="5" fillId="2" borderId="0" xfId="0" applyFont="1" applyFill="1" applyAlignment="1">
      <alignment horizontal="right"/>
    </xf>
    <xf numFmtId="0" fontId="5" fillId="2" borderId="0" xfId="0" applyFont="1" applyFill="1" applyAlignment="1">
      <alignment horizontal="left"/>
    </xf>
    <xf numFmtId="0" fontId="2" fillId="2" borderId="11" xfId="0" applyFont="1" applyFill="1" applyBorder="1" applyAlignment="1">
      <alignment vertical="center" wrapText="1"/>
    </xf>
    <xf numFmtId="0" fontId="1" fillId="2" borderId="0" xfId="0" applyFont="1" applyFill="1" applyAlignment="1">
      <alignment vertical="top"/>
    </xf>
    <xf numFmtId="0" fontId="5" fillId="2" borderId="0" xfId="0" applyFont="1" applyFill="1" applyAlignment="1">
      <alignment horizontal="center"/>
    </xf>
    <xf numFmtId="0" fontId="4" fillId="2" borderId="0" xfId="0" applyFont="1" applyFill="1"/>
    <xf numFmtId="0" fontId="2" fillId="2" borderId="0" xfId="0" applyFont="1" applyFill="1" applyBorder="1" applyAlignment="1">
      <alignment horizontal="center" vertical="center" wrapText="1"/>
    </xf>
    <xf numFmtId="0" fontId="2" fillId="2" borderId="12" xfId="0" applyFont="1" applyFill="1" applyBorder="1" applyAlignment="1">
      <alignment vertical="center" wrapText="1"/>
    </xf>
    <xf numFmtId="0" fontId="2" fillId="2" borderId="10" xfId="0" applyFont="1" applyFill="1" applyBorder="1" applyAlignment="1">
      <alignment vertical="center" wrapText="1"/>
    </xf>
    <xf numFmtId="0" fontId="2" fillId="2" borderId="13" xfId="0" applyFont="1" applyFill="1" applyBorder="1" applyAlignment="1">
      <alignment vertical="center" wrapText="1"/>
    </xf>
    <xf numFmtId="0" fontId="2" fillId="2" borderId="8" xfId="0" applyFont="1" applyFill="1" applyBorder="1" applyAlignment="1">
      <alignment vertical="center" wrapText="1"/>
    </xf>
    <xf numFmtId="0" fontId="15" fillId="2" borderId="8" xfId="0" applyFont="1" applyFill="1" applyBorder="1" applyAlignment="1">
      <alignment vertical="center" wrapText="1"/>
    </xf>
    <xf numFmtId="0" fontId="15" fillId="2" borderId="10" xfId="0" applyFont="1" applyFill="1" applyBorder="1" applyAlignment="1">
      <alignment vertical="center" wrapText="1"/>
    </xf>
    <xf numFmtId="0" fontId="15" fillId="2" borderId="11" xfId="0" applyFont="1" applyFill="1" applyBorder="1" applyAlignment="1">
      <alignment vertical="center" wrapText="1"/>
    </xf>
    <xf numFmtId="0" fontId="6" fillId="2" borderId="0" xfId="0" applyFont="1" applyFill="1"/>
    <xf numFmtId="0" fontId="6" fillId="2" borderId="0" xfId="0" applyFont="1" applyFill="1" applyAlignment="1">
      <alignment horizontal="center" vertical="center"/>
    </xf>
    <xf numFmtId="165" fontId="8" fillId="2" borderId="7" xfId="0" applyNumberFormat="1" applyFont="1" applyFill="1" applyBorder="1" applyAlignment="1">
      <alignment horizontal="center" vertical="center" wrapText="1"/>
    </xf>
    <xf numFmtId="165" fontId="8" fillId="2" borderId="1" xfId="0" applyNumberFormat="1" applyFont="1" applyFill="1" applyBorder="1" applyAlignment="1">
      <alignment horizontal="center" vertical="center" wrapText="1"/>
    </xf>
    <xf numFmtId="165" fontId="8" fillId="2" borderId="4" xfId="0" applyNumberFormat="1" applyFont="1" applyFill="1" applyBorder="1" applyAlignment="1">
      <alignment horizontal="center" vertical="center" wrapText="1"/>
    </xf>
    <xf numFmtId="165" fontId="8" fillId="2" borderId="3" xfId="0" applyNumberFormat="1" applyFont="1" applyFill="1" applyBorder="1" applyAlignment="1">
      <alignment horizontal="center" vertical="center" wrapText="1"/>
    </xf>
    <xf numFmtId="165" fontId="9" fillId="2" borderId="3" xfId="0" applyNumberFormat="1" applyFont="1" applyFill="1" applyBorder="1" applyAlignment="1">
      <alignment horizontal="center" vertical="center" wrapText="1"/>
    </xf>
    <xf numFmtId="165" fontId="9" fillId="2" borderId="1" xfId="0" applyNumberFormat="1" applyFont="1" applyFill="1" applyBorder="1" applyAlignment="1">
      <alignment horizontal="center" vertical="center" wrapText="1"/>
    </xf>
    <xf numFmtId="165" fontId="9" fillId="2" borderId="2" xfId="0" applyNumberFormat="1" applyFont="1" applyFill="1" applyBorder="1" applyAlignment="1">
      <alignment horizontal="center" vertical="center" wrapText="1"/>
    </xf>
    <xf numFmtId="44" fontId="8" fillId="2" borderId="7" xfId="1" applyFont="1" applyFill="1" applyBorder="1" applyAlignment="1">
      <alignment horizontal="center" vertical="center" wrapText="1"/>
    </xf>
    <xf numFmtId="44" fontId="8" fillId="2" borderId="1" xfId="1" applyFont="1" applyFill="1" applyBorder="1" applyAlignment="1">
      <alignment horizontal="center" vertical="center" wrapText="1"/>
    </xf>
    <xf numFmtId="44" fontId="8" fillId="2" borderId="4" xfId="1" applyFont="1" applyFill="1" applyBorder="1" applyAlignment="1">
      <alignment horizontal="center" vertical="center" wrapText="1"/>
    </xf>
    <xf numFmtId="44" fontId="8" fillId="2" borderId="3" xfId="1" applyFont="1" applyFill="1" applyBorder="1" applyAlignment="1">
      <alignment horizontal="center" vertical="center" wrapText="1"/>
    </xf>
    <xf numFmtId="164" fontId="8" fillId="2" borderId="1" xfId="1" applyNumberFormat="1" applyFont="1" applyFill="1" applyBorder="1" applyAlignment="1">
      <alignment horizontal="center" vertical="center" wrapText="1"/>
    </xf>
    <xf numFmtId="164" fontId="8" fillId="2" borderId="4" xfId="1" applyNumberFormat="1" applyFont="1" applyFill="1" applyBorder="1" applyAlignment="1">
      <alignment horizontal="center" vertical="center" wrapText="1"/>
    </xf>
    <xf numFmtId="164" fontId="8" fillId="2" borderId="3" xfId="1" applyNumberFormat="1" applyFont="1" applyFill="1" applyBorder="1" applyAlignment="1">
      <alignment horizontal="center" vertical="center" wrapText="1"/>
    </xf>
    <xf numFmtId="164" fontId="8" fillId="4" borderId="3" xfId="1" applyNumberFormat="1" applyFont="1" applyFill="1" applyBorder="1" applyAlignment="1">
      <alignment horizontal="center" vertical="center" wrapText="1"/>
    </xf>
    <xf numFmtId="164" fontId="8" fillId="4" borderId="1" xfId="1" applyNumberFormat="1" applyFont="1" applyFill="1" applyBorder="1" applyAlignment="1">
      <alignment horizontal="center" vertical="center" wrapText="1"/>
    </xf>
    <xf numFmtId="164" fontId="8" fillId="4" borderId="2" xfId="1" applyNumberFormat="1" applyFont="1" applyFill="1" applyBorder="1" applyAlignment="1">
      <alignment horizontal="center" vertical="center" wrapText="1"/>
    </xf>
    <xf numFmtId="164" fontId="8" fillId="4" borderId="7" xfId="1" applyNumberFormat="1" applyFont="1" applyFill="1" applyBorder="1" applyAlignment="1">
      <alignment horizontal="center" vertical="center" wrapText="1"/>
    </xf>
    <xf numFmtId="164" fontId="8" fillId="4" borderId="4" xfId="1" applyNumberFormat="1" applyFont="1" applyFill="1" applyBorder="1" applyAlignment="1">
      <alignment horizontal="center" vertical="center" wrapText="1"/>
    </xf>
    <xf numFmtId="44" fontId="8" fillId="2" borderId="2" xfId="1" applyFont="1" applyFill="1" applyBorder="1" applyAlignment="1">
      <alignment horizontal="center" vertical="center" wrapText="1"/>
    </xf>
    <xf numFmtId="0" fontId="2" fillId="2" borderId="8" xfId="0" applyFont="1" applyFill="1" applyBorder="1" applyAlignment="1">
      <alignment horizontal="left" vertical="center" wrapText="1"/>
    </xf>
    <xf numFmtId="0" fontId="15" fillId="2" borderId="8" xfId="0" applyFont="1" applyFill="1" applyBorder="1" applyAlignment="1">
      <alignment horizontal="left" vertical="center" wrapText="1"/>
    </xf>
    <xf numFmtId="0" fontId="15" fillId="2" borderId="10" xfId="0" applyFont="1" applyFill="1" applyBorder="1" applyAlignment="1">
      <alignment horizontal="left" vertical="center" wrapText="1"/>
    </xf>
    <xf numFmtId="0" fontId="15" fillId="2" borderId="11"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2" borderId="13" xfId="0" applyFont="1" applyFill="1" applyBorder="1" applyAlignment="1">
      <alignment horizontal="left" vertical="center" wrapText="1"/>
    </xf>
    <xf numFmtId="164" fontId="14" fillId="2" borderId="4" xfId="1" applyNumberFormat="1" applyFont="1" applyFill="1" applyBorder="1" applyAlignment="1">
      <alignment horizontal="center" vertical="center" wrapText="1"/>
    </xf>
    <xf numFmtId="165" fontId="8" fillId="4" borderId="2" xfId="0" applyNumberFormat="1" applyFont="1" applyFill="1" applyBorder="1" applyAlignment="1">
      <alignment horizontal="center" vertical="center" wrapText="1"/>
    </xf>
    <xf numFmtId="165" fontId="8" fillId="4" borderId="7" xfId="0" applyNumberFormat="1" applyFont="1" applyFill="1" applyBorder="1" applyAlignment="1">
      <alignment horizontal="center" vertical="center" wrapText="1"/>
    </xf>
    <xf numFmtId="165" fontId="8" fillId="4" borderId="1" xfId="0" applyNumberFormat="1" applyFont="1" applyFill="1" applyBorder="1" applyAlignment="1">
      <alignment horizontal="center" vertical="center" wrapText="1"/>
    </xf>
    <xf numFmtId="165" fontId="8" fillId="4" borderId="4" xfId="0" applyNumberFormat="1" applyFont="1" applyFill="1" applyBorder="1" applyAlignment="1">
      <alignment horizontal="center" vertical="center" wrapText="1"/>
    </xf>
    <xf numFmtId="165" fontId="8" fillId="4" borderId="3" xfId="0" applyNumberFormat="1" applyFont="1" applyFill="1" applyBorder="1" applyAlignment="1">
      <alignment horizontal="center" vertical="center" wrapText="1"/>
    </xf>
    <xf numFmtId="0" fontId="17" fillId="2" borderId="0" xfId="0" applyFont="1" applyFill="1" applyAlignment="1">
      <alignment horizontal="center"/>
    </xf>
    <xf numFmtId="0" fontId="6" fillId="6" borderId="0" xfId="0" applyFont="1" applyFill="1" applyAlignment="1">
      <alignment horizontal="right"/>
    </xf>
    <xf numFmtId="0" fontId="8" fillId="3" borderId="2" xfId="0" applyFont="1" applyFill="1" applyBorder="1" applyAlignment="1">
      <alignment horizontal="center" vertical="center" wrapText="1"/>
    </xf>
    <xf numFmtId="9" fontId="8" fillId="3" borderId="3" xfId="2" applyFont="1" applyFill="1" applyBorder="1" applyAlignment="1">
      <alignment horizontal="center" vertical="center" wrapText="1"/>
    </xf>
    <xf numFmtId="9" fontId="9" fillId="3" borderId="3" xfId="2" applyFont="1" applyFill="1" applyBorder="1" applyAlignment="1">
      <alignment horizontal="center" vertical="center" wrapText="1"/>
    </xf>
    <xf numFmtId="9" fontId="8" fillId="3" borderId="7" xfId="2" applyFont="1" applyFill="1" applyBorder="1" applyAlignment="1">
      <alignment horizontal="center" vertical="center" wrapText="1"/>
    </xf>
    <xf numFmtId="9" fontId="8" fillId="3" borderId="1" xfId="2" applyFont="1" applyFill="1" applyBorder="1" applyAlignment="1">
      <alignment horizontal="center" vertical="center" wrapText="1"/>
    </xf>
    <xf numFmtId="9" fontId="8" fillId="3" borderId="4" xfId="2" applyFont="1" applyFill="1" applyBorder="1" applyAlignment="1">
      <alignment horizontal="center" vertical="center" wrapText="1"/>
    </xf>
    <xf numFmtId="0" fontId="16" fillId="2" borderId="9" xfId="0" applyFont="1" applyFill="1" applyBorder="1" applyAlignment="1">
      <alignment vertical="center" wrapText="1"/>
    </xf>
    <xf numFmtId="0" fontId="5" fillId="2" borderId="9" xfId="0" applyFont="1" applyFill="1" applyBorder="1" applyAlignment="1">
      <alignment horizontal="left"/>
    </xf>
    <xf numFmtId="0" fontId="0" fillId="6" borderId="0" xfId="0" applyFill="1"/>
    <xf numFmtId="164" fontId="14" fillId="2" borderId="3" xfId="1" applyNumberFormat="1" applyFont="1" applyFill="1" applyBorder="1" applyAlignment="1">
      <alignment horizontal="center" vertical="center" wrapText="1"/>
    </xf>
    <xf numFmtId="0" fontId="8" fillId="2" borderId="8" xfId="0" applyFont="1" applyFill="1" applyBorder="1" applyAlignment="1">
      <alignment horizontal="left" vertical="center" wrapText="1"/>
    </xf>
    <xf numFmtId="0" fontId="2" fillId="2" borderId="14" xfId="0" applyFont="1" applyFill="1" applyBorder="1" applyAlignment="1">
      <alignment vertical="center" wrapText="1"/>
    </xf>
    <xf numFmtId="0" fontId="8" fillId="3" borderId="6" xfId="0" applyFont="1" applyFill="1" applyBorder="1" applyAlignment="1">
      <alignment horizontal="center" vertical="center" wrapText="1"/>
    </xf>
    <xf numFmtId="0" fontId="8" fillId="2" borderId="6" xfId="0" applyFont="1" applyFill="1" applyBorder="1" applyAlignment="1">
      <alignment horizontal="left" vertical="center" wrapText="1"/>
    </xf>
    <xf numFmtId="165" fontId="8" fillId="2" borderId="6" xfId="0" applyNumberFormat="1" applyFont="1" applyFill="1" applyBorder="1" applyAlignment="1">
      <alignment horizontal="center" vertical="center" wrapText="1"/>
    </xf>
    <xf numFmtId="165" fontId="8" fillId="4" borderId="6" xfId="0" applyNumberFormat="1" applyFont="1" applyFill="1" applyBorder="1" applyAlignment="1">
      <alignment horizontal="center" vertical="center" wrapText="1"/>
    </xf>
    <xf numFmtId="0" fontId="8" fillId="2" borderId="15" xfId="0" applyFont="1" applyFill="1" applyBorder="1" applyAlignment="1">
      <alignment horizontal="left" vertical="center" wrapText="1"/>
    </xf>
    <xf numFmtId="165" fontId="14" fillId="2" borderId="2" xfId="0" applyNumberFormat="1" applyFont="1" applyFill="1" applyBorder="1" applyAlignment="1">
      <alignment horizontal="center" vertical="center" wrapText="1"/>
    </xf>
    <xf numFmtId="165" fontId="16" fillId="2" borderId="0" xfId="0" applyNumberFormat="1" applyFont="1" applyFill="1" applyAlignment="1">
      <alignment horizontal="left"/>
    </xf>
    <xf numFmtId="0" fontId="16" fillId="2" borderId="0" xfId="0" applyFont="1" applyFill="1" applyBorder="1" applyAlignment="1">
      <alignment horizontal="left" vertical="center" wrapText="1"/>
    </xf>
    <xf numFmtId="0" fontId="18" fillId="2" borderId="0" xfId="0" applyFont="1" applyFill="1" applyBorder="1" applyAlignment="1">
      <alignment horizontal="left" vertical="center" wrapText="1"/>
    </xf>
    <xf numFmtId="0" fontId="16" fillId="2" borderId="5" xfId="0" applyFont="1" applyFill="1" applyBorder="1" applyAlignment="1">
      <alignment horizontal="left" vertical="center" wrapText="1"/>
    </xf>
    <xf numFmtId="0" fontId="19" fillId="2" borderId="0" xfId="0" applyFont="1" applyFill="1" applyBorder="1"/>
    <xf numFmtId="0" fontId="18" fillId="2" borderId="5" xfId="0" applyFont="1" applyFill="1" applyBorder="1" applyAlignment="1">
      <alignment horizontal="left" vertical="center" wrapText="1"/>
    </xf>
    <xf numFmtId="0" fontId="16" fillId="2" borderId="6" xfId="0" applyFont="1" applyFill="1" applyBorder="1" applyAlignment="1">
      <alignment horizontal="left" vertical="center" wrapText="1"/>
    </xf>
    <xf numFmtId="0" fontId="16" fillId="2" borderId="0" xfId="0" applyFont="1" applyFill="1" applyBorder="1" applyAlignment="1">
      <alignment vertical="center" wrapText="1"/>
    </xf>
    <xf numFmtId="0" fontId="16" fillId="2" borderId="0" xfId="0" applyFont="1" applyFill="1" applyAlignment="1">
      <alignment horizontal="left"/>
    </xf>
    <xf numFmtId="0" fontId="2" fillId="2" borderId="16" xfId="0" applyFont="1" applyFill="1" applyBorder="1" applyAlignment="1">
      <alignment vertical="center" wrapText="1"/>
    </xf>
    <xf numFmtId="0" fontId="8" fillId="2" borderId="5" xfId="0" applyFont="1" applyFill="1" applyBorder="1" applyAlignment="1">
      <alignment horizontal="left" vertical="center" wrapText="1"/>
    </xf>
    <xf numFmtId="165" fontId="8" fillId="2" borderId="5" xfId="0" applyNumberFormat="1" applyFont="1" applyFill="1" applyBorder="1" applyAlignment="1">
      <alignment horizontal="center" vertical="center" wrapText="1"/>
    </xf>
    <xf numFmtId="165" fontId="8" fillId="4" borderId="5" xfId="0" applyNumberFormat="1" applyFont="1" applyFill="1" applyBorder="1" applyAlignment="1">
      <alignment horizontal="center" vertical="center" wrapText="1"/>
    </xf>
    <xf numFmtId="0" fontId="2" fillId="2" borderId="16" xfId="0" applyFont="1" applyFill="1" applyBorder="1" applyAlignment="1">
      <alignment horizontal="left" vertical="center" wrapText="1"/>
    </xf>
    <xf numFmtId="44" fontId="8" fillId="2" borderId="5" xfId="1" applyFont="1" applyFill="1" applyBorder="1" applyAlignment="1">
      <alignment horizontal="center" vertical="center" wrapText="1"/>
    </xf>
    <xf numFmtId="164" fontId="8" fillId="4" borderId="5" xfId="1" applyNumberFormat="1" applyFont="1" applyFill="1" applyBorder="1" applyAlignment="1">
      <alignment horizontal="center" vertical="center" wrapText="1"/>
    </xf>
    <xf numFmtId="9" fontId="8" fillId="3" borderId="5" xfId="2" applyFont="1" applyFill="1" applyBorder="1" applyAlignment="1">
      <alignment horizontal="center" vertical="center" wrapText="1"/>
    </xf>
    <xf numFmtId="0" fontId="8" fillId="2" borderId="5" xfId="0" applyFont="1" applyFill="1" applyBorder="1" applyAlignment="1">
      <alignment vertical="center" wrapText="1"/>
    </xf>
    <xf numFmtId="165" fontId="16" fillId="7" borderId="0" xfId="0" applyNumberFormat="1" applyFont="1" applyFill="1" applyAlignment="1">
      <alignment horizontal="left"/>
    </xf>
    <xf numFmtId="164" fontId="8" fillId="2" borderId="0" xfId="1" applyNumberFormat="1" applyFont="1" applyFill="1" applyBorder="1" applyAlignment="1">
      <alignment horizontal="center" vertical="center" wrapText="1"/>
    </xf>
    <xf numFmtId="164" fontId="8" fillId="2" borderId="7" xfId="1" applyNumberFormat="1" applyFont="1" applyFill="1" applyBorder="1" applyAlignment="1">
      <alignment horizontal="center" vertical="center" wrapText="1"/>
    </xf>
    <xf numFmtId="164" fontId="8" fillId="2" borderId="5" xfId="1" applyNumberFormat="1" applyFont="1" applyFill="1" applyBorder="1" applyAlignment="1">
      <alignment horizontal="center" vertical="center" wrapText="1"/>
    </xf>
    <xf numFmtId="164" fontId="8" fillId="2" borderId="2" xfId="1" applyNumberFormat="1" applyFont="1" applyFill="1" applyBorder="1" applyAlignment="1">
      <alignment horizontal="center" vertical="center" wrapText="1"/>
    </xf>
    <xf numFmtId="0" fontId="14" fillId="2" borderId="0" xfId="0" applyFont="1" applyFill="1" applyAlignment="1">
      <alignment horizontal="center" vertical="center"/>
    </xf>
    <xf numFmtId="165" fontId="1" fillId="4" borderId="0" xfId="0" applyNumberFormat="1" applyFont="1" applyFill="1" applyAlignment="1">
      <alignment horizontal="left"/>
    </xf>
    <xf numFmtId="165" fontId="1" fillId="2" borderId="0" xfId="0" applyNumberFormat="1" applyFont="1" applyFill="1" applyAlignment="1">
      <alignment horizontal="left"/>
    </xf>
    <xf numFmtId="0" fontId="20" fillId="8" borderId="0" xfId="0" applyFont="1" applyFill="1"/>
    <xf numFmtId="0" fontId="1" fillId="8" borderId="0" xfId="0" applyFont="1" applyFill="1"/>
    <xf numFmtId="0" fontId="1" fillId="8" borderId="0" xfId="0" applyFont="1" applyFill="1" applyAlignment="1">
      <alignment horizontal="left"/>
    </xf>
    <xf numFmtId="0" fontId="1" fillId="8" borderId="0" xfId="0" applyFont="1" applyFill="1" applyAlignment="1">
      <alignment horizontal="center" vertical="center"/>
    </xf>
    <xf numFmtId="0" fontId="1" fillId="8" borderId="0" xfId="0" applyFont="1" applyFill="1" applyAlignment="1">
      <alignment horizontal="center"/>
    </xf>
    <xf numFmtId="0" fontId="21" fillId="8" borderId="0" xfId="0" applyFont="1" applyFill="1"/>
    <xf numFmtId="0" fontId="21" fillId="8" borderId="0" xfId="0" applyFont="1" applyFill="1" applyAlignment="1">
      <alignment horizontal="left"/>
    </xf>
    <xf numFmtId="0" fontId="21" fillId="8" borderId="0" xfId="0" applyFont="1" applyFill="1" applyAlignment="1">
      <alignment horizontal="center" vertical="center"/>
    </xf>
    <xf numFmtId="0" fontId="21" fillId="8" borderId="0" xfId="0" applyFont="1" applyFill="1" applyAlignment="1">
      <alignment horizontal="center"/>
    </xf>
    <xf numFmtId="0" fontId="22" fillId="2" borderId="0" xfId="0" applyFont="1" applyFill="1" applyAlignment="1">
      <alignment horizontal="left" vertical="top" wrapText="1" indent="2"/>
    </xf>
    <xf numFmtId="44" fontId="9" fillId="0" borderId="3" xfId="1" applyFont="1" applyFill="1" applyBorder="1" applyAlignment="1">
      <alignment horizontal="center" vertical="center" wrapText="1"/>
    </xf>
    <xf numFmtId="44" fontId="9" fillId="0" borderId="2" xfId="1" applyFont="1" applyFill="1" applyBorder="1" applyAlignment="1">
      <alignment horizontal="center" vertical="center" wrapText="1"/>
    </xf>
    <xf numFmtId="44" fontId="8" fillId="0" borderId="7" xfId="1" applyFont="1" applyFill="1" applyBorder="1" applyAlignment="1">
      <alignment horizontal="center" vertical="center" wrapText="1"/>
    </xf>
    <xf numFmtId="44" fontId="8" fillId="0" borderId="1" xfId="1" applyFont="1" applyFill="1" applyBorder="1" applyAlignment="1">
      <alignment horizontal="center" vertical="center" wrapText="1"/>
    </xf>
    <xf numFmtId="44" fontId="8" fillId="0" borderId="4" xfId="1" applyFont="1" applyFill="1" applyBorder="1" applyAlignment="1">
      <alignment horizontal="center" vertical="center" wrapText="1"/>
    </xf>
    <xf numFmtId="0" fontId="23" fillId="2" borderId="9" xfId="0" applyFont="1" applyFill="1" applyBorder="1" applyAlignment="1">
      <alignment horizontal="left"/>
    </xf>
    <xf numFmtId="0" fontId="24" fillId="2" borderId="0" xfId="0" applyFont="1" applyFill="1" applyAlignment="1">
      <alignment horizontal="left" wrapText="1"/>
    </xf>
    <xf numFmtId="0" fontId="25" fillId="2" borderId="0" xfId="0" applyFont="1" applyFill="1"/>
    <xf numFmtId="0" fontId="26" fillId="2" borderId="9" xfId="0" applyFont="1" applyFill="1" applyBorder="1" applyAlignment="1">
      <alignment horizontal="left" vertical="center" wrapText="1"/>
    </xf>
    <xf numFmtId="0" fontId="26" fillId="2" borderId="0" xfId="0" applyFont="1" applyFill="1" applyAlignment="1">
      <alignment horizontal="left" vertical="center" wrapText="1"/>
    </xf>
    <xf numFmtId="0" fontId="27" fillId="2" borderId="0" xfId="0" applyFont="1" applyFill="1"/>
    <xf numFmtId="0" fontId="26" fillId="2" borderId="9" xfId="0" applyFont="1" applyFill="1" applyBorder="1" applyAlignment="1">
      <alignment horizontal="center" vertical="center" wrapText="1"/>
    </xf>
    <xf numFmtId="0" fontId="26" fillId="2" borderId="0" xfId="0" applyFont="1" applyFill="1" applyAlignment="1">
      <alignment horizontal="center" vertical="center" wrapText="1"/>
    </xf>
    <xf numFmtId="0" fontId="26" fillId="2" borderId="0" xfId="0" applyFont="1" applyFill="1" applyAlignment="1">
      <alignment horizontal="center" wrapText="1"/>
    </xf>
    <xf numFmtId="0" fontId="28" fillId="2" borderId="11" xfId="0" applyFont="1" applyFill="1" applyBorder="1" applyAlignment="1">
      <alignment horizontal="center" vertical="center" wrapText="1"/>
    </xf>
    <xf numFmtId="0" fontId="28" fillId="2" borderId="2" xfId="0" applyFont="1" applyFill="1" applyBorder="1" applyAlignment="1">
      <alignment horizontal="center" vertical="center" wrapText="1"/>
    </xf>
    <xf numFmtId="0" fontId="28" fillId="2" borderId="12" xfId="0" applyFont="1" applyFill="1" applyBorder="1" applyAlignment="1">
      <alignment horizontal="center" vertical="center" wrapText="1"/>
    </xf>
    <xf numFmtId="0" fontId="28" fillId="2" borderId="7" xfId="0" applyFont="1" applyFill="1" applyBorder="1" applyAlignment="1">
      <alignment horizontal="center" vertical="center" wrapText="1"/>
    </xf>
    <xf numFmtId="0" fontId="28" fillId="5" borderId="7" xfId="0" applyFont="1" applyFill="1" applyBorder="1" applyAlignment="1">
      <alignment horizontal="center" vertical="center" wrapText="1"/>
    </xf>
    <xf numFmtId="0" fontId="28" fillId="2" borderId="8" xfId="0" applyFont="1" applyFill="1" applyBorder="1" applyAlignment="1">
      <alignment horizontal="center" vertical="center" wrapText="1"/>
    </xf>
    <xf numFmtId="0" fontId="28" fillId="2" borderId="3" xfId="0" applyFont="1" applyFill="1" applyBorder="1" applyAlignment="1">
      <alignment horizontal="center" vertical="center" wrapText="1"/>
    </xf>
    <xf numFmtId="0" fontId="28" fillId="5" borderId="3" xfId="0" applyFont="1" applyFill="1" applyBorder="1" applyAlignment="1">
      <alignment horizontal="center" vertical="center" wrapText="1"/>
    </xf>
    <xf numFmtId="0" fontId="28" fillId="2" borderId="10"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28" fillId="5" borderId="1" xfId="0" applyFont="1" applyFill="1" applyBorder="1" applyAlignment="1">
      <alignment horizontal="center" vertical="center" wrapText="1"/>
    </xf>
    <xf numFmtId="0" fontId="28" fillId="2" borderId="13" xfId="0" applyFont="1" applyFill="1" applyBorder="1" applyAlignment="1">
      <alignment horizontal="center" vertical="center" wrapText="1"/>
    </xf>
    <xf numFmtId="0" fontId="28" fillId="2" borderId="4" xfId="0" applyFont="1" applyFill="1" applyBorder="1" applyAlignment="1">
      <alignment horizontal="center" vertical="center" wrapText="1"/>
    </xf>
    <xf numFmtId="0" fontId="28" fillId="5" borderId="4" xfId="0" applyFont="1" applyFill="1" applyBorder="1" applyAlignment="1">
      <alignment horizontal="center" vertical="center" wrapText="1"/>
    </xf>
    <xf numFmtId="0" fontId="28" fillId="5" borderId="12" xfId="0" applyFont="1" applyFill="1" applyBorder="1" applyAlignment="1">
      <alignment horizontal="center" vertical="center" wrapText="1"/>
    </xf>
    <xf numFmtId="0" fontId="28" fillId="5" borderId="10" xfId="0" applyFont="1" applyFill="1" applyBorder="1" applyAlignment="1">
      <alignment horizontal="center" vertical="center" wrapText="1"/>
    </xf>
    <xf numFmtId="0" fontId="28" fillId="5" borderId="13" xfId="0" applyFont="1" applyFill="1" applyBorder="1" applyAlignment="1">
      <alignment horizontal="center" vertical="center" wrapText="1"/>
    </xf>
    <xf numFmtId="0" fontId="28" fillId="5" borderId="8" xfId="0" applyFont="1" applyFill="1" applyBorder="1" applyAlignment="1">
      <alignment horizontal="center" vertical="center" wrapText="1"/>
    </xf>
    <xf numFmtId="0" fontId="28" fillId="2" borderId="16" xfId="0" applyFont="1" applyFill="1" applyBorder="1" applyAlignment="1">
      <alignment horizontal="center" vertical="center" wrapText="1"/>
    </xf>
    <xf numFmtId="0" fontId="28" fillId="2" borderId="5" xfId="0" applyFont="1" applyFill="1" applyBorder="1" applyAlignment="1">
      <alignment horizontal="center" vertical="center" wrapText="1"/>
    </xf>
    <xf numFmtId="0" fontId="28" fillId="5" borderId="5" xfId="0" applyFont="1" applyFill="1" applyBorder="1" applyAlignment="1">
      <alignment horizontal="center" vertical="center" wrapText="1"/>
    </xf>
    <xf numFmtId="165" fontId="8" fillId="2" borderId="2" xfId="0" applyNumberFormat="1" applyFont="1" applyFill="1" applyBorder="1" applyAlignment="1">
      <alignment horizontal="center" vertical="center" wrapText="1"/>
    </xf>
    <xf numFmtId="0" fontId="28" fillId="5" borderId="11" xfId="0" applyFont="1" applyFill="1" applyBorder="1" applyAlignment="1">
      <alignment horizontal="center" vertical="center" wrapText="1"/>
    </xf>
    <xf numFmtId="0" fontId="28" fillId="5" borderId="2" xfId="0" applyFont="1" applyFill="1" applyBorder="1" applyAlignment="1">
      <alignment horizontal="center" vertical="center" wrapText="1"/>
    </xf>
    <xf numFmtId="165" fontId="16" fillId="2" borderId="0" xfId="0" applyNumberFormat="1" applyFont="1" applyFill="1" applyAlignment="1">
      <alignment horizontal="right"/>
    </xf>
    <xf numFmtId="0" fontId="16" fillId="2" borderId="0" xfId="0" applyFont="1" applyFill="1"/>
    <xf numFmtId="0" fontId="4" fillId="2" borderId="9" xfId="0" applyFont="1" applyFill="1" applyBorder="1" applyAlignment="1">
      <alignment horizontal="left"/>
    </xf>
    <xf numFmtId="44" fontId="6" fillId="2" borderId="0" xfId="1" applyFont="1" applyFill="1" applyBorder="1" applyAlignment="1">
      <alignment horizontal="left" wrapText="1"/>
    </xf>
    <xf numFmtId="44" fontId="6" fillId="2" borderId="3" xfId="1" applyFont="1" applyFill="1" applyBorder="1" applyAlignment="1">
      <alignment horizontal="left" wrapText="1"/>
    </xf>
    <xf numFmtId="44" fontId="6" fillId="2" borderId="1" xfId="1" applyFont="1" applyFill="1" applyBorder="1" applyAlignment="1">
      <alignment horizontal="left" wrapText="1"/>
    </xf>
    <xf numFmtId="0" fontId="1" fillId="2" borderId="9" xfId="0" applyFont="1" applyFill="1" applyBorder="1"/>
    <xf numFmtId="44" fontId="1" fillId="2" borderId="11" xfId="1" applyFont="1" applyFill="1" applyBorder="1"/>
    <xf numFmtId="44" fontId="1" fillId="2" borderId="2" xfId="1" applyFont="1" applyFill="1" applyBorder="1"/>
    <xf numFmtId="44" fontId="1" fillId="2" borderId="10" xfId="1" applyFont="1" applyFill="1" applyBorder="1"/>
    <xf numFmtId="44" fontId="1" fillId="2" borderId="1" xfId="1" applyFont="1" applyFill="1" applyBorder="1"/>
    <xf numFmtId="0" fontId="1" fillId="2" borderId="1" xfId="0" applyFont="1" applyFill="1" applyBorder="1"/>
    <xf numFmtId="44" fontId="1" fillId="2" borderId="9" xfId="1" applyFont="1" applyFill="1" applyBorder="1"/>
    <xf numFmtId="44" fontId="1" fillId="2" borderId="0" xfId="1" applyFont="1" applyFill="1" applyBorder="1"/>
    <xf numFmtId="0" fontId="1" fillId="2" borderId="0" xfId="0" applyFont="1" applyFill="1" applyBorder="1"/>
    <xf numFmtId="44" fontId="1" fillId="2" borderId="8" xfId="1" applyFont="1" applyFill="1" applyBorder="1"/>
    <xf numFmtId="44" fontId="1" fillId="2" borderId="3" xfId="1" applyFont="1" applyFill="1" applyBorder="1"/>
    <xf numFmtId="0" fontId="1" fillId="2" borderId="3" xfId="0" applyFont="1" applyFill="1" applyBorder="1"/>
    <xf numFmtId="0" fontId="22" fillId="2" borderId="9" xfId="0" applyFont="1" applyFill="1" applyBorder="1" applyAlignment="1">
      <alignment vertical="center" wrapText="1"/>
    </xf>
    <xf numFmtId="0" fontId="4" fillId="2" borderId="9" xfId="0" applyFont="1" applyFill="1" applyBorder="1"/>
    <xf numFmtId="44" fontId="16" fillId="9" borderId="0" xfId="1" applyFont="1" applyFill="1"/>
    <xf numFmtId="0" fontId="16" fillId="9" borderId="0" xfId="0" applyFont="1" applyFill="1"/>
    <xf numFmtId="44" fontId="1" fillId="0" borderId="1" xfId="1" applyFont="1" applyFill="1" applyBorder="1"/>
    <xf numFmtId="44" fontId="1" fillId="0" borderId="0" xfId="1" applyFont="1" applyFill="1" applyBorder="1"/>
    <xf numFmtId="44" fontId="1" fillId="0" borderId="3" xfId="1" applyFont="1" applyFill="1" applyBorder="1"/>
    <xf numFmtId="0" fontId="6" fillId="3" borderId="0" xfId="0" applyFont="1" applyFill="1" applyAlignment="1">
      <alignment horizontal="center" vertical="center"/>
    </xf>
    <xf numFmtId="0" fontId="4" fillId="0" borderId="9" xfId="0" applyFont="1" applyFill="1" applyBorder="1" applyAlignment="1">
      <alignment horizontal="left"/>
    </xf>
    <xf numFmtId="0" fontId="17" fillId="2" borderId="0" xfId="0" applyFont="1" applyFill="1"/>
    <xf numFmtId="0" fontId="17" fillId="2" borderId="9" xfId="0" applyFont="1" applyFill="1" applyBorder="1"/>
    <xf numFmtId="0" fontId="16" fillId="2" borderId="0" xfId="0" applyFont="1" applyFill="1" applyAlignment="1">
      <alignment horizontal="right" vertical="center"/>
    </xf>
    <xf numFmtId="0" fontId="6" fillId="2" borderId="0" xfId="0" applyFont="1" applyFill="1" applyAlignment="1">
      <alignment vertical="center"/>
    </xf>
    <xf numFmtId="0" fontId="1" fillId="2" borderId="0" xfId="0" applyFont="1" applyFill="1" applyAlignment="1">
      <alignment horizontal="left" vertical="center"/>
    </xf>
    <xf numFmtId="0" fontId="16" fillId="3" borderId="0" xfId="0" applyFont="1" applyFill="1" applyAlignment="1">
      <alignment horizontal="center" vertical="center"/>
    </xf>
    <xf numFmtId="0" fontId="16" fillId="4" borderId="0" xfId="0" applyFont="1" applyFill="1" applyAlignment="1">
      <alignment horizontal="right"/>
    </xf>
    <xf numFmtId="44" fontId="16" fillId="4" borderId="9" xfId="1" applyFont="1" applyFill="1" applyBorder="1"/>
    <xf numFmtId="0" fontId="16" fillId="4" borderId="0" xfId="0" applyFont="1" applyFill="1"/>
    <xf numFmtId="44" fontId="16" fillId="4" borderId="9" xfId="1" applyNumberFormat="1" applyFont="1" applyFill="1" applyBorder="1"/>
    <xf numFmtId="0" fontId="1" fillId="4" borderId="0" xfId="0" applyFont="1" applyFill="1"/>
    <xf numFmtId="0" fontId="6" fillId="4" borderId="0" xfId="0" applyFont="1" applyFill="1" applyAlignment="1">
      <alignment horizontal="right"/>
    </xf>
    <xf numFmtId="44" fontId="6" fillId="4" borderId="9" xfId="0" applyNumberFormat="1" applyFont="1" applyFill="1" applyBorder="1"/>
    <xf numFmtId="44" fontId="16" fillId="9" borderId="0" xfId="1" applyFont="1" applyFill="1" applyAlignment="1">
      <alignment horizontal="right"/>
    </xf>
    <xf numFmtId="0" fontId="30" fillId="5" borderId="0" xfId="0" applyFont="1" applyFill="1" applyAlignment="1">
      <alignment horizontal="center"/>
    </xf>
    <xf numFmtId="44" fontId="29" fillId="5" borderId="0" xfId="0" applyNumberFormat="1" applyFont="1" applyFill="1"/>
    <xf numFmtId="0" fontId="29" fillId="5" borderId="0" xfId="0" applyFont="1" applyFill="1" applyBorder="1"/>
    <xf numFmtId="0" fontId="30" fillId="5" borderId="0" xfId="0" applyFont="1" applyFill="1" applyBorder="1" applyAlignment="1">
      <alignment horizontal="center"/>
    </xf>
    <xf numFmtId="0" fontId="30" fillId="5" borderId="0" xfId="0" applyFont="1" applyFill="1" applyBorder="1" applyAlignment="1">
      <alignment horizontal="right"/>
    </xf>
    <xf numFmtId="44" fontId="29" fillId="5" borderId="0" xfId="0" applyNumberFormat="1" applyFont="1" applyFill="1" applyBorder="1"/>
    <xf numFmtId="0" fontId="6" fillId="2" borderId="5" xfId="0" applyFont="1" applyFill="1" applyBorder="1" applyAlignment="1">
      <alignment vertical="center" wrapText="1"/>
    </xf>
    <xf numFmtId="0" fontId="4" fillId="2" borderId="0" xfId="0" applyFont="1" applyFill="1" applyAlignment="1">
      <alignment horizontal="center"/>
    </xf>
    <xf numFmtId="0" fontId="28" fillId="2" borderId="12" xfId="0" applyFont="1" applyFill="1" applyBorder="1" applyAlignment="1">
      <alignment horizontal="left" vertical="center" wrapText="1"/>
    </xf>
    <xf numFmtId="44" fontId="28" fillId="2" borderId="7" xfId="1" applyFont="1" applyFill="1" applyBorder="1" applyAlignment="1">
      <alignment horizontal="center" vertical="center" wrapText="1"/>
    </xf>
    <xf numFmtId="0" fontId="28" fillId="2" borderId="8" xfId="0" applyFont="1" applyFill="1" applyBorder="1" applyAlignment="1">
      <alignment horizontal="left" vertical="center" wrapText="1"/>
    </xf>
    <xf numFmtId="44" fontId="28" fillId="2" borderId="3" xfId="1" applyFont="1" applyFill="1" applyBorder="1" applyAlignment="1">
      <alignment horizontal="center" vertical="center" wrapText="1"/>
    </xf>
    <xf numFmtId="44" fontId="28" fillId="2" borderId="1" xfId="1" applyFont="1" applyFill="1" applyBorder="1" applyAlignment="1">
      <alignment horizontal="center" vertical="center" wrapText="1"/>
    </xf>
    <xf numFmtId="0" fontId="28" fillId="2" borderId="13" xfId="0" applyFont="1" applyFill="1" applyBorder="1" applyAlignment="1">
      <alignment horizontal="left" vertical="center" wrapText="1"/>
    </xf>
    <xf numFmtId="44" fontId="28" fillId="2" borderId="4" xfId="1" applyFont="1" applyFill="1" applyBorder="1" applyAlignment="1">
      <alignment horizontal="center" vertical="center" wrapText="1"/>
    </xf>
    <xf numFmtId="44" fontId="16" fillId="9" borderId="0" xfId="1" applyFont="1" applyFill="1" applyBorder="1"/>
    <xf numFmtId="44" fontId="6" fillId="9" borderId="9" xfId="1" applyFont="1" applyFill="1" applyBorder="1"/>
    <xf numFmtId="44" fontId="16" fillId="9" borderId="9" xfId="1" applyFont="1" applyFill="1" applyBorder="1"/>
    <xf numFmtId="44" fontId="6" fillId="2" borderId="4" xfId="1" applyFont="1" applyFill="1" applyBorder="1" applyAlignment="1">
      <alignment horizontal="left" wrapText="1"/>
    </xf>
    <xf numFmtId="44" fontId="1" fillId="2" borderId="13" xfId="1" applyFont="1" applyFill="1" applyBorder="1"/>
    <xf numFmtId="44" fontId="1" fillId="2" borderId="4" xfId="1" applyFont="1" applyFill="1" applyBorder="1"/>
    <xf numFmtId="0" fontId="1" fillId="2" borderId="4" xfId="0" applyFont="1" applyFill="1" applyBorder="1"/>
    <xf numFmtId="44" fontId="1" fillId="0" borderId="4" xfId="1" applyFont="1" applyFill="1" applyBorder="1"/>
    <xf numFmtId="0" fontId="1" fillId="2" borderId="5" xfId="0" applyFont="1" applyFill="1" applyBorder="1"/>
    <xf numFmtId="0" fontId="6" fillId="2" borderId="16" xfId="0" applyFont="1" applyFill="1" applyBorder="1" applyAlignment="1">
      <alignment horizontal="center"/>
    </xf>
    <xf numFmtId="0" fontId="6" fillId="2" borderId="5" xfId="0" applyFont="1" applyFill="1" applyBorder="1" applyAlignment="1">
      <alignment horizontal="center"/>
    </xf>
    <xf numFmtId="0" fontId="1" fillId="0" borderId="5" xfId="0" applyFont="1" applyFill="1" applyBorder="1"/>
    <xf numFmtId="44" fontId="1" fillId="2" borderId="14" xfId="1" applyFont="1" applyFill="1" applyBorder="1"/>
    <xf numFmtId="44" fontId="16" fillId="4" borderId="0" xfId="1" applyFont="1" applyFill="1" applyBorder="1"/>
    <xf numFmtId="44" fontId="6" fillId="4" borderId="0" xfId="0" applyNumberFormat="1" applyFont="1" applyFill="1" applyBorder="1"/>
    <xf numFmtId="44" fontId="6" fillId="9" borderId="0" xfId="1" applyFont="1" applyFill="1" applyBorder="1"/>
    <xf numFmtId="44" fontId="16" fillId="4" borderId="0" xfId="1" applyNumberFormat="1" applyFont="1" applyFill="1" applyBorder="1"/>
    <xf numFmtId="44" fontId="1" fillId="2" borderId="5" xfId="1" applyFont="1" applyFill="1" applyBorder="1"/>
    <xf numFmtId="44" fontId="1" fillId="2" borderId="16" xfId="1" applyFont="1" applyFill="1" applyBorder="1"/>
    <xf numFmtId="44" fontId="6" fillId="9" borderId="14" xfId="1" applyFont="1" applyFill="1" applyBorder="1"/>
    <xf numFmtId="2" fontId="1" fillId="2" borderId="0" xfId="0" applyNumberFormat="1" applyFont="1" applyFill="1"/>
  </cellXfs>
  <cellStyles count="3">
    <cellStyle name="Monétaire" xfId="1" builtinId="4"/>
    <cellStyle name="Normal" xfId="0" builtinId="0"/>
    <cellStyle name="Pourcentage" xfId="2" builtinId="5"/>
  </cellStyles>
  <dxfs count="0"/>
  <tableStyles count="0" defaultTableStyle="TableStyleMedium2" defaultPivotStyle="PivotStyleLight16"/>
  <colors>
    <mruColors>
      <color rgb="FFFF6600"/>
      <color rgb="FFCC99FF"/>
      <color rgb="FFFF66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213842732610239E-2"/>
          <c:y val="5.9818253258925147E-2"/>
          <c:w val="0.53820763779888481"/>
          <c:h val="0.74093144408025491"/>
        </c:manualLayout>
      </c:layout>
      <c:barChart>
        <c:barDir val="col"/>
        <c:grouping val="stacked"/>
        <c:varyColors val="0"/>
        <c:ser>
          <c:idx val="0"/>
          <c:order val="0"/>
          <c:tx>
            <c:strRef>
              <c:f>'Calcul scénario 1'!$Z$8</c:f>
              <c:strCache>
                <c:ptCount val="1"/>
                <c:pt idx="0">
                  <c:v>Infrastructures, terrassements</c:v>
                </c:pt>
              </c:strCache>
            </c:strRef>
          </c:tx>
          <c:spPr>
            <a:solidFill>
              <a:schemeClr val="tx1">
                <a:lumMod val="65000"/>
                <a:lumOff val="35000"/>
              </a:schemeClr>
            </a:solidFill>
            <a:ln>
              <a:noFill/>
            </a:ln>
            <a:effectLst/>
          </c:spPr>
          <c:invertIfNegative val="0"/>
          <c:cat>
            <c:strRef>
              <c:f>'Calcul scénario 1'!$AA$6:$AC$7</c:f>
              <c:strCache>
                <c:ptCount val="3"/>
                <c:pt idx="0">
                  <c:v>Coûts d'investissement</c:v>
                </c:pt>
                <c:pt idx="1">
                  <c:v>Coûts d'entretien </c:v>
                </c:pt>
                <c:pt idx="2">
                  <c:v>Coûts de maintenance </c:v>
                </c:pt>
              </c:strCache>
            </c:strRef>
          </c:cat>
          <c:val>
            <c:numRef>
              <c:f>'Calcul scénario 1'!$AA$8:$AC$8</c:f>
              <c:numCache>
                <c:formatCode>_-* #\ ##0\ "€"_-;\-* #\ ##0\ "€"_-;_-* "-"??\ "€"_-;_-@_-</c:formatCode>
                <c:ptCount val="3"/>
                <c:pt idx="0">
                  <c:v>129500</c:v>
                </c:pt>
                <c:pt idx="1">
                  <c:v>0</c:v>
                </c:pt>
                <c:pt idx="2">
                  <c:v>0</c:v>
                </c:pt>
              </c:numCache>
            </c:numRef>
          </c:val>
          <c:extLst>
            <c:ext xmlns:c16="http://schemas.microsoft.com/office/drawing/2014/chart" uri="{C3380CC4-5D6E-409C-BE32-E72D297353CC}">
              <c16:uniqueId val="{00000000-8612-452E-AB1A-5A611330541D}"/>
            </c:ext>
          </c:extLst>
        </c:ser>
        <c:ser>
          <c:idx val="1"/>
          <c:order val="1"/>
          <c:tx>
            <c:strRef>
              <c:f>'Calcul scénario 1'!$Z$9</c:f>
              <c:strCache>
                <c:ptCount val="1"/>
                <c:pt idx="0">
                  <c:v>Réseaux secs, humides</c:v>
                </c:pt>
              </c:strCache>
            </c:strRef>
          </c:tx>
          <c:spPr>
            <a:solidFill>
              <a:schemeClr val="bg2">
                <a:lumMod val="75000"/>
              </a:schemeClr>
            </a:solidFill>
            <a:ln>
              <a:noFill/>
            </a:ln>
            <a:effectLst/>
          </c:spPr>
          <c:invertIfNegative val="0"/>
          <c:cat>
            <c:strRef>
              <c:f>'Calcul scénario 1'!$AA$6:$AC$7</c:f>
              <c:strCache>
                <c:ptCount val="3"/>
                <c:pt idx="0">
                  <c:v>Coûts d'investissement</c:v>
                </c:pt>
                <c:pt idx="1">
                  <c:v>Coûts d'entretien </c:v>
                </c:pt>
                <c:pt idx="2">
                  <c:v>Coûts de maintenance </c:v>
                </c:pt>
              </c:strCache>
            </c:strRef>
          </c:cat>
          <c:val>
            <c:numRef>
              <c:f>'Calcul scénario 1'!$AA$9:$AC$9</c:f>
              <c:numCache>
                <c:formatCode>_-* #\ ##0\ "€"_-;\-* #\ ##0\ "€"_-;_-* "-"??\ "€"_-;_-@_-</c:formatCode>
                <c:ptCount val="3"/>
                <c:pt idx="0">
                  <c:v>57000</c:v>
                </c:pt>
                <c:pt idx="1">
                  <c:v>420</c:v>
                </c:pt>
                <c:pt idx="2">
                  <c:v>37200</c:v>
                </c:pt>
              </c:numCache>
            </c:numRef>
          </c:val>
          <c:extLst>
            <c:ext xmlns:c16="http://schemas.microsoft.com/office/drawing/2014/chart" uri="{C3380CC4-5D6E-409C-BE32-E72D297353CC}">
              <c16:uniqueId val="{00000001-8612-452E-AB1A-5A611330541D}"/>
            </c:ext>
          </c:extLst>
        </c:ser>
        <c:ser>
          <c:idx val="2"/>
          <c:order val="2"/>
          <c:tx>
            <c:strRef>
              <c:f>'Calcul scénario 1'!$Z$10</c:f>
              <c:strCache>
                <c:ptCount val="1"/>
                <c:pt idx="0">
                  <c:v>Revêtements de sol </c:v>
                </c:pt>
              </c:strCache>
            </c:strRef>
          </c:tx>
          <c:spPr>
            <a:solidFill>
              <a:srgbClr val="FFC000"/>
            </a:solidFill>
            <a:ln>
              <a:noFill/>
            </a:ln>
            <a:effectLst/>
          </c:spPr>
          <c:invertIfNegative val="0"/>
          <c:cat>
            <c:strRef>
              <c:f>'Calcul scénario 1'!$AA$6:$AC$7</c:f>
              <c:strCache>
                <c:ptCount val="3"/>
                <c:pt idx="0">
                  <c:v>Coûts d'investissement</c:v>
                </c:pt>
                <c:pt idx="1">
                  <c:v>Coûts d'entretien </c:v>
                </c:pt>
                <c:pt idx="2">
                  <c:v>Coûts de maintenance </c:v>
                </c:pt>
              </c:strCache>
            </c:strRef>
          </c:cat>
          <c:val>
            <c:numRef>
              <c:f>'Calcul scénario 1'!$AA$10:$AC$10</c:f>
              <c:numCache>
                <c:formatCode>_-* #\ ##0\ "€"_-;\-* #\ ##0\ "€"_-;_-* "-"??\ "€"_-;_-@_-</c:formatCode>
                <c:ptCount val="3"/>
                <c:pt idx="0">
                  <c:v>49500</c:v>
                </c:pt>
                <c:pt idx="1">
                  <c:v>129000</c:v>
                </c:pt>
                <c:pt idx="2">
                  <c:v>30150</c:v>
                </c:pt>
              </c:numCache>
            </c:numRef>
          </c:val>
          <c:extLst>
            <c:ext xmlns:c16="http://schemas.microsoft.com/office/drawing/2014/chart" uri="{C3380CC4-5D6E-409C-BE32-E72D297353CC}">
              <c16:uniqueId val="{00000002-8612-452E-AB1A-5A611330541D}"/>
            </c:ext>
          </c:extLst>
        </c:ser>
        <c:ser>
          <c:idx val="3"/>
          <c:order val="3"/>
          <c:tx>
            <c:strRef>
              <c:f>'Calcul scénario 1'!$Z$11</c:f>
              <c:strCache>
                <c:ptCount val="1"/>
                <c:pt idx="0">
                  <c:v>Végétal</c:v>
                </c:pt>
              </c:strCache>
            </c:strRef>
          </c:tx>
          <c:spPr>
            <a:solidFill>
              <a:srgbClr val="92D050"/>
            </a:solidFill>
            <a:ln>
              <a:noFill/>
            </a:ln>
            <a:effectLst/>
          </c:spPr>
          <c:invertIfNegative val="0"/>
          <c:cat>
            <c:strRef>
              <c:f>'Calcul scénario 1'!$AA$6:$AC$7</c:f>
              <c:strCache>
                <c:ptCount val="3"/>
                <c:pt idx="0">
                  <c:v>Coûts d'investissement</c:v>
                </c:pt>
                <c:pt idx="1">
                  <c:v>Coûts d'entretien </c:v>
                </c:pt>
                <c:pt idx="2">
                  <c:v>Coûts de maintenance </c:v>
                </c:pt>
              </c:strCache>
            </c:strRef>
          </c:cat>
          <c:val>
            <c:numRef>
              <c:f>'Calcul scénario 1'!$AA$11:$AC$11</c:f>
              <c:numCache>
                <c:formatCode>_-* #\ ##0\ "€"_-;\-* #\ ##0\ "€"_-;_-* "-"??\ "€"_-;_-@_-</c:formatCode>
                <c:ptCount val="3"/>
                <c:pt idx="0">
                  <c:v>120800</c:v>
                </c:pt>
                <c:pt idx="1">
                  <c:v>393000</c:v>
                </c:pt>
                <c:pt idx="2">
                  <c:v>36450</c:v>
                </c:pt>
              </c:numCache>
            </c:numRef>
          </c:val>
          <c:extLst>
            <c:ext xmlns:c16="http://schemas.microsoft.com/office/drawing/2014/chart" uri="{C3380CC4-5D6E-409C-BE32-E72D297353CC}">
              <c16:uniqueId val="{00000003-8612-452E-AB1A-5A611330541D}"/>
            </c:ext>
          </c:extLst>
        </c:ser>
        <c:ser>
          <c:idx val="4"/>
          <c:order val="4"/>
          <c:tx>
            <c:strRef>
              <c:f>'Calcul scénario 1'!$Z$12</c:f>
              <c:strCache>
                <c:ptCount val="1"/>
                <c:pt idx="0">
                  <c:v>Dispositifs de gestion des eaux pluviales</c:v>
                </c:pt>
              </c:strCache>
            </c:strRef>
          </c:tx>
          <c:spPr>
            <a:solidFill>
              <a:srgbClr val="00B0F0"/>
            </a:solidFill>
            <a:ln>
              <a:noFill/>
            </a:ln>
            <a:effectLst/>
          </c:spPr>
          <c:invertIfNegative val="0"/>
          <c:cat>
            <c:strRef>
              <c:f>'Calcul scénario 1'!$AA$6:$AC$7</c:f>
              <c:strCache>
                <c:ptCount val="3"/>
                <c:pt idx="0">
                  <c:v>Coûts d'investissement</c:v>
                </c:pt>
                <c:pt idx="1">
                  <c:v>Coûts d'entretien </c:v>
                </c:pt>
                <c:pt idx="2">
                  <c:v>Coûts de maintenance </c:v>
                </c:pt>
              </c:strCache>
            </c:strRef>
          </c:cat>
          <c:val>
            <c:numRef>
              <c:f>'Calcul scénario 1'!$AA$12:$AC$12</c:f>
              <c:numCache>
                <c:formatCode>_-* #\ ##0\ "€"_-;\-* #\ ##0\ "€"_-;_-* "-"??\ "€"_-;_-@_-</c:formatCode>
                <c:ptCount val="3"/>
                <c:pt idx="0">
                  <c:v>24500</c:v>
                </c:pt>
                <c:pt idx="1">
                  <c:v>73200</c:v>
                </c:pt>
                <c:pt idx="2">
                  <c:v>36000</c:v>
                </c:pt>
              </c:numCache>
            </c:numRef>
          </c:val>
          <c:extLst>
            <c:ext xmlns:c16="http://schemas.microsoft.com/office/drawing/2014/chart" uri="{C3380CC4-5D6E-409C-BE32-E72D297353CC}">
              <c16:uniqueId val="{00000004-8612-452E-AB1A-5A611330541D}"/>
            </c:ext>
          </c:extLst>
        </c:ser>
        <c:ser>
          <c:idx val="5"/>
          <c:order val="5"/>
          <c:tx>
            <c:strRef>
              <c:f>'Calcul scénario 1'!$Z$13</c:f>
              <c:strCache>
                <c:ptCount val="1"/>
                <c:pt idx="0">
                  <c:v>Mobilier urbain</c:v>
                </c:pt>
              </c:strCache>
            </c:strRef>
          </c:tx>
          <c:spPr>
            <a:solidFill>
              <a:schemeClr val="accent2">
                <a:lumMod val="75000"/>
              </a:schemeClr>
            </a:solidFill>
            <a:ln>
              <a:noFill/>
            </a:ln>
            <a:effectLst/>
          </c:spPr>
          <c:invertIfNegative val="0"/>
          <c:cat>
            <c:strRef>
              <c:f>'Calcul scénario 1'!$AA$6:$AC$7</c:f>
              <c:strCache>
                <c:ptCount val="3"/>
                <c:pt idx="0">
                  <c:v>Coûts d'investissement</c:v>
                </c:pt>
                <c:pt idx="1">
                  <c:v>Coûts d'entretien </c:v>
                </c:pt>
                <c:pt idx="2">
                  <c:v>Coûts de maintenance </c:v>
                </c:pt>
              </c:strCache>
            </c:strRef>
          </c:cat>
          <c:val>
            <c:numRef>
              <c:f>'Calcul scénario 1'!$AA$13:$AC$13</c:f>
              <c:numCache>
                <c:formatCode>_-* #\ ##0\ "€"_-;\-* #\ ##0\ "€"_-;_-* "-"??\ "€"_-;_-@_-</c:formatCode>
                <c:ptCount val="3"/>
                <c:pt idx="0">
                  <c:v>23220</c:v>
                </c:pt>
                <c:pt idx="1">
                  <c:v>13650</c:v>
                </c:pt>
                <c:pt idx="2">
                  <c:v>40425.9</c:v>
                </c:pt>
              </c:numCache>
            </c:numRef>
          </c:val>
          <c:extLst>
            <c:ext xmlns:c16="http://schemas.microsoft.com/office/drawing/2014/chart" uri="{C3380CC4-5D6E-409C-BE32-E72D297353CC}">
              <c16:uniqueId val="{00000005-8612-452E-AB1A-5A611330541D}"/>
            </c:ext>
          </c:extLst>
        </c:ser>
        <c:ser>
          <c:idx val="6"/>
          <c:order val="6"/>
          <c:tx>
            <c:strRef>
              <c:f>'Calcul scénario 1'!$Z$14</c:f>
              <c:strCache>
                <c:ptCount val="1"/>
                <c:pt idx="0">
                  <c:v>Eclairage public et autres équipements</c:v>
                </c:pt>
              </c:strCache>
            </c:strRef>
          </c:tx>
          <c:spPr>
            <a:solidFill>
              <a:srgbClr val="CC99FF"/>
            </a:solidFill>
            <a:ln>
              <a:noFill/>
            </a:ln>
            <a:effectLst/>
          </c:spPr>
          <c:invertIfNegative val="0"/>
          <c:cat>
            <c:strRef>
              <c:f>'Calcul scénario 1'!$AA$6:$AC$7</c:f>
              <c:strCache>
                <c:ptCount val="3"/>
                <c:pt idx="0">
                  <c:v>Coûts d'investissement</c:v>
                </c:pt>
                <c:pt idx="1">
                  <c:v>Coûts d'entretien </c:v>
                </c:pt>
                <c:pt idx="2">
                  <c:v>Coûts de maintenance </c:v>
                </c:pt>
              </c:strCache>
            </c:strRef>
          </c:cat>
          <c:val>
            <c:numRef>
              <c:f>'Calcul scénario 1'!$AA$14:$AC$14</c:f>
              <c:numCache>
                <c:formatCode>_-* #\ ##0\ "€"_-;\-* #\ ##0\ "€"_-;_-* "-"??\ "€"_-;_-@_-</c:formatCode>
                <c:ptCount val="3"/>
                <c:pt idx="0">
                  <c:v>47900</c:v>
                </c:pt>
                <c:pt idx="1">
                  <c:v>138900</c:v>
                </c:pt>
                <c:pt idx="2">
                  <c:v>4500.3900000000003</c:v>
                </c:pt>
              </c:numCache>
            </c:numRef>
          </c:val>
          <c:extLst>
            <c:ext xmlns:c16="http://schemas.microsoft.com/office/drawing/2014/chart" uri="{C3380CC4-5D6E-409C-BE32-E72D297353CC}">
              <c16:uniqueId val="{00000006-8612-452E-AB1A-5A611330541D}"/>
            </c:ext>
          </c:extLst>
        </c:ser>
        <c:dLbls>
          <c:showLegendKey val="0"/>
          <c:showVal val="0"/>
          <c:showCatName val="0"/>
          <c:showSerName val="0"/>
          <c:showPercent val="0"/>
          <c:showBubbleSize val="0"/>
        </c:dLbls>
        <c:gapWidth val="150"/>
        <c:overlap val="100"/>
        <c:axId val="489268960"/>
        <c:axId val="489273552"/>
      </c:barChart>
      <c:catAx>
        <c:axId val="48926896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fr-FR"/>
          </a:p>
        </c:txPr>
        <c:crossAx val="489273552"/>
        <c:crosses val="autoZero"/>
        <c:auto val="1"/>
        <c:lblAlgn val="ctr"/>
        <c:lblOffset val="100"/>
        <c:noMultiLvlLbl val="0"/>
      </c:catAx>
      <c:valAx>
        <c:axId val="489273552"/>
        <c:scaling>
          <c:orientation val="minMax"/>
        </c:scaling>
        <c:delete val="0"/>
        <c:axPos val="l"/>
        <c:majorGridlines>
          <c:spPr>
            <a:ln w="9525" cap="flat" cmpd="sng" algn="ctr">
              <a:solidFill>
                <a:schemeClr val="tx1">
                  <a:lumMod val="15000"/>
                  <a:lumOff val="85000"/>
                </a:schemeClr>
              </a:solidFill>
              <a:round/>
            </a:ln>
            <a:effectLst/>
          </c:spPr>
        </c:majorGridlines>
        <c:numFmt formatCode="_-* #\ ##0\ &quot;€&quot;_-;\-* #\ ##0\ &quot;€&quot;_-;_-* &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fr-FR"/>
          </a:p>
        </c:txPr>
        <c:crossAx val="489268960"/>
        <c:crosses val="autoZero"/>
        <c:crossBetween val="between"/>
      </c:valAx>
      <c:spPr>
        <a:noFill/>
        <a:ln>
          <a:noFill/>
        </a:ln>
        <a:effectLst/>
      </c:spPr>
    </c:plotArea>
    <c:legend>
      <c:legendPos val="b"/>
      <c:layout>
        <c:manualLayout>
          <c:xMode val="edge"/>
          <c:yMode val="edge"/>
          <c:x val="0.71100165675165505"/>
          <c:y val="6.0283684576775305E-3"/>
          <c:w val="0.22776345589155736"/>
          <c:h val="0.92068955931194529"/>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454206914761147"/>
          <c:y val="4.7369592342449356E-2"/>
          <c:w val="0.63560095030971009"/>
          <c:h val="0.74965004284957637"/>
        </c:manualLayout>
      </c:layout>
      <c:barChart>
        <c:barDir val="bar"/>
        <c:grouping val="stacked"/>
        <c:varyColors val="0"/>
        <c:ser>
          <c:idx val="0"/>
          <c:order val="0"/>
          <c:tx>
            <c:strRef>
              <c:f>'Calcul scénario 1'!$AA$6:$AA$7</c:f>
              <c:strCache>
                <c:ptCount val="2"/>
                <c:pt idx="1">
                  <c:v>Coûts d'investissement</c:v>
                </c:pt>
              </c:strCache>
            </c:strRef>
          </c:tx>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'Calcul scénario 1'!$Z$8:$Z$14</c:f>
              <c:strCache>
                <c:ptCount val="7"/>
                <c:pt idx="0">
                  <c:v>Infrastructures, terrassements</c:v>
                </c:pt>
                <c:pt idx="1">
                  <c:v>Réseaux secs, humides</c:v>
                </c:pt>
                <c:pt idx="2">
                  <c:v>Revêtements de sol </c:v>
                </c:pt>
                <c:pt idx="3">
                  <c:v>Végétal</c:v>
                </c:pt>
                <c:pt idx="4">
                  <c:v>Dispositifs de gestion des eaux pluviales</c:v>
                </c:pt>
                <c:pt idx="5">
                  <c:v>Mobilier urbain</c:v>
                </c:pt>
                <c:pt idx="6">
                  <c:v>Eclairage public et autres équipements</c:v>
                </c:pt>
              </c:strCache>
            </c:strRef>
          </c:cat>
          <c:val>
            <c:numRef>
              <c:f>'Calcul scénario 1'!$AA$8:$AA$14</c:f>
              <c:numCache>
                <c:formatCode>_-* #\ ##0\ "€"_-;\-* #\ ##0\ "€"_-;_-* "-"??\ "€"_-;_-@_-</c:formatCode>
                <c:ptCount val="7"/>
                <c:pt idx="0">
                  <c:v>129500</c:v>
                </c:pt>
                <c:pt idx="1">
                  <c:v>57000</c:v>
                </c:pt>
                <c:pt idx="2">
                  <c:v>49500</c:v>
                </c:pt>
                <c:pt idx="3">
                  <c:v>120800</c:v>
                </c:pt>
                <c:pt idx="4">
                  <c:v>24500</c:v>
                </c:pt>
                <c:pt idx="5">
                  <c:v>23220</c:v>
                </c:pt>
                <c:pt idx="6">
                  <c:v>47900</c:v>
                </c:pt>
              </c:numCache>
            </c:numRef>
          </c:val>
          <c:extLst>
            <c:ext xmlns:c16="http://schemas.microsoft.com/office/drawing/2014/chart" uri="{C3380CC4-5D6E-409C-BE32-E72D297353CC}">
              <c16:uniqueId val="{00000000-DBC0-4694-BF59-93E329FEBF39}"/>
            </c:ext>
          </c:extLst>
        </c:ser>
        <c:ser>
          <c:idx val="1"/>
          <c:order val="1"/>
          <c:tx>
            <c:strRef>
              <c:f>'Calcul scénario 1'!$AB$6:$AB$7</c:f>
              <c:strCache>
                <c:ptCount val="2"/>
                <c:pt idx="1">
                  <c:v>Coûts d'entretien </c:v>
                </c:pt>
              </c:strCache>
            </c:strRef>
          </c:tx>
          <c:spPr>
            <a:solidFill>
              <a:srgbClr val="FF66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'Calcul scénario 1'!$Z$8:$Z$14</c:f>
              <c:strCache>
                <c:ptCount val="7"/>
                <c:pt idx="0">
                  <c:v>Infrastructures, terrassements</c:v>
                </c:pt>
                <c:pt idx="1">
                  <c:v>Réseaux secs, humides</c:v>
                </c:pt>
                <c:pt idx="2">
                  <c:v>Revêtements de sol </c:v>
                </c:pt>
                <c:pt idx="3">
                  <c:v>Végétal</c:v>
                </c:pt>
                <c:pt idx="4">
                  <c:v>Dispositifs de gestion des eaux pluviales</c:v>
                </c:pt>
                <c:pt idx="5">
                  <c:v>Mobilier urbain</c:v>
                </c:pt>
                <c:pt idx="6">
                  <c:v>Eclairage public et autres équipements</c:v>
                </c:pt>
              </c:strCache>
            </c:strRef>
          </c:cat>
          <c:val>
            <c:numRef>
              <c:f>'Calcul scénario 1'!$AB$8:$AB$14</c:f>
              <c:numCache>
                <c:formatCode>_-* #\ ##0\ "€"_-;\-* #\ ##0\ "€"_-;_-* "-"??\ "€"_-;_-@_-</c:formatCode>
                <c:ptCount val="7"/>
                <c:pt idx="0">
                  <c:v>0</c:v>
                </c:pt>
                <c:pt idx="1">
                  <c:v>420</c:v>
                </c:pt>
                <c:pt idx="2">
                  <c:v>129000</c:v>
                </c:pt>
                <c:pt idx="3">
                  <c:v>393000</c:v>
                </c:pt>
                <c:pt idx="4">
                  <c:v>73200</c:v>
                </c:pt>
                <c:pt idx="5">
                  <c:v>13650</c:v>
                </c:pt>
                <c:pt idx="6">
                  <c:v>138900</c:v>
                </c:pt>
              </c:numCache>
            </c:numRef>
          </c:val>
          <c:extLst>
            <c:ext xmlns:c16="http://schemas.microsoft.com/office/drawing/2014/chart" uri="{C3380CC4-5D6E-409C-BE32-E72D297353CC}">
              <c16:uniqueId val="{00000001-DBC0-4694-BF59-93E329FEBF39}"/>
            </c:ext>
          </c:extLst>
        </c:ser>
        <c:ser>
          <c:idx val="2"/>
          <c:order val="2"/>
          <c:tx>
            <c:strRef>
              <c:f>'Calcul scénario 1'!$AC$6:$AC$7</c:f>
              <c:strCache>
                <c:ptCount val="2"/>
                <c:pt idx="1">
                  <c:v>Coûts de maintenance </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'Calcul scénario 1'!$Z$8:$Z$14</c:f>
              <c:strCache>
                <c:ptCount val="7"/>
                <c:pt idx="0">
                  <c:v>Infrastructures, terrassements</c:v>
                </c:pt>
                <c:pt idx="1">
                  <c:v>Réseaux secs, humides</c:v>
                </c:pt>
                <c:pt idx="2">
                  <c:v>Revêtements de sol </c:v>
                </c:pt>
                <c:pt idx="3">
                  <c:v>Végétal</c:v>
                </c:pt>
                <c:pt idx="4">
                  <c:v>Dispositifs de gestion des eaux pluviales</c:v>
                </c:pt>
                <c:pt idx="5">
                  <c:v>Mobilier urbain</c:v>
                </c:pt>
                <c:pt idx="6">
                  <c:v>Eclairage public et autres équipements</c:v>
                </c:pt>
              </c:strCache>
            </c:strRef>
          </c:cat>
          <c:val>
            <c:numRef>
              <c:f>'Calcul scénario 1'!$AC$8:$AC$14</c:f>
              <c:numCache>
                <c:formatCode>_-* #\ ##0\ "€"_-;\-* #\ ##0\ "€"_-;_-* "-"??\ "€"_-;_-@_-</c:formatCode>
                <c:ptCount val="7"/>
                <c:pt idx="0">
                  <c:v>0</c:v>
                </c:pt>
                <c:pt idx="1">
                  <c:v>37200</c:v>
                </c:pt>
                <c:pt idx="2">
                  <c:v>30150</c:v>
                </c:pt>
                <c:pt idx="3">
                  <c:v>36450</c:v>
                </c:pt>
                <c:pt idx="4">
                  <c:v>36000</c:v>
                </c:pt>
                <c:pt idx="5">
                  <c:v>40425.9</c:v>
                </c:pt>
                <c:pt idx="6">
                  <c:v>4500.3900000000003</c:v>
                </c:pt>
              </c:numCache>
            </c:numRef>
          </c:val>
          <c:extLst>
            <c:ext xmlns:c16="http://schemas.microsoft.com/office/drawing/2014/chart" uri="{C3380CC4-5D6E-409C-BE32-E72D297353CC}">
              <c16:uniqueId val="{00000002-DBC0-4694-BF59-93E329FEBF39}"/>
            </c:ext>
          </c:extLst>
        </c:ser>
        <c:dLbls>
          <c:showLegendKey val="0"/>
          <c:showVal val="0"/>
          <c:showCatName val="0"/>
          <c:showSerName val="0"/>
          <c:showPercent val="0"/>
          <c:showBubbleSize val="0"/>
        </c:dLbls>
        <c:gapWidth val="120"/>
        <c:overlap val="100"/>
        <c:axId val="485481272"/>
        <c:axId val="485475368"/>
      </c:barChart>
      <c:catAx>
        <c:axId val="485481272"/>
        <c:scaling>
          <c:orientation val="minMax"/>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fr-FR"/>
          </a:p>
        </c:txPr>
        <c:crossAx val="485475368"/>
        <c:crosses val="autoZero"/>
        <c:auto val="1"/>
        <c:lblAlgn val="ctr"/>
        <c:lblOffset val="100"/>
        <c:noMultiLvlLbl val="0"/>
      </c:catAx>
      <c:valAx>
        <c:axId val="485475368"/>
        <c:scaling>
          <c:orientation val="minMax"/>
        </c:scaling>
        <c:delete val="0"/>
        <c:axPos val="b"/>
        <c:majorGridlines>
          <c:spPr>
            <a:ln w="9525" cap="flat" cmpd="sng" algn="ctr">
              <a:solidFill>
                <a:schemeClr val="tx1">
                  <a:lumMod val="15000"/>
                  <a:lumOff val="85000"/>
                </a:schemeClr>
              </a:solidFill>
              <a:round/>
            </a:ln>
            <a:effectLst/>
          </c:spPr>
        </c:majorGridlines>
        <c:numFmt formatCode="_-* #\ ##0\ &quot;€&quot;_-;\-* #\ ##0\ &quot;€&quot;_-;_-* &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fr-FR"/>
          </a:p>
        </c:txPr>
        <c:crossAx val="485481272"/>
        <c:crosses val="autoZero"/>
        <c:crossBetween val="between"/>
      </c:valAx>
      <c:spPr>
        <a:noFill/>
        <a:ln>
          <a:noFill/>
        </a:ln>
        <a:effectLst/>
      </c:spPr>
    </c:plotArea>
    <c:legend>
      <c:legendPos val="b"/>
      <c:layout>
        <c:manualLayout>
          <c:xMode val="edge"/>
          <c:yMode val="edge"/>
          <c:x val="2.9818920975499236E-2"/>
          <c:y val="0.90562136432141949"/>
          <c:w val="0.95057600908296169"/>
          <c:h val="6.2622212220199092E-2"/>
        </c:manualLayout>
      </c:layout>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Arial Narrow" panose="020B060602020203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spPr>
            <a:ln w="28575" cap="rnd">
              <a:solidFill>
                <a:srgbClr val="FF6600"/>
              </a:solidFill>
              <a:round/>
            </a:ln>
            <a:effectLst/>
          </c:spPr>
          <c:marker>
            <c:symbol val="none"/>
          </c:marker>
          <c:cat>
            <c:strRef>
              <c:f>'Calcul scénario 1'!$Z$22:$Z$25</c:f>
              <c:strCache>
                <c:ptCount val="4"/>
                <c:pt idx="0">
                  <c:v>Perméabilité du sol (coefficient)</c:v>
                </c:pt>
                <c:pt idx="1">
                  <c:v>Biodiversité (coefficient)</c:v>
                </c:pt>
                <c:pt idx="2">
                  <c:v>Rafraichissement (coefficient)</c:v>
                </c:pt>
                <c:pt idx="3">
                  <c:v>Impact carbone (coefficient)</c:v>
                </c:pt>
              </c:strCache>
            </c:strRef>
          </c:cat>
          <c:val>
            <c:numRef>
              <c:f>'Calcul scénario 1'!$AA$22:$AA$25</c:f>
              <c:numCache>
                <c:formatCode>0.00</c:formatCode>
                <c:ptCount val="4"/>
                <c:pt idx="0">
                  <c:v>0.61399999999999999</c:v>
                </c:pt>
                <c:pt idx="1">
                  <c:v>0.47399999999999998</c:v>
                </c:pt>
                <c:pt idx="2">
                  <c:v>0.66800000000000004</c:v>
                </c:pt>
                <c:pt idx="3">
                  <c:v>0.52110000000000001</c:v>
                </c:pt>
              </c:numCache>
            </c:numRef>
          </c:val>
          <c:extLst>
            <c:ext xmlns:c16="http://schemas.microsoft.com/office/drawing/2014/chart" uri="{C3380CC4-5D6E-409C-BE32-E72D297353CC}">
              <c16:uniqueId val="{00000000-B750-4A91-A792-03A138542307}"/>
            </c:ext>
          </c:extLst>
        </c:ser>
        <c:dLbls>
          <c:showLegendKey val="0"/>
          <c:showVal val="0"/>
          <c:showCatName val="0"/>
          <c:showSerName val="0"/>
          <c:showPercent val="0"/>
          <c:showBubbleSize val="0"/>
        </c:dLbls>
        <c:axId val="426657016"/>
        <c:axId val="426658328"/>
      </c:radarChart>
      <c:catAx>
        <c:axId val="426657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Arial Narrow" panose="020B0606020202030204" pitchFamily="34" charset="0"/>
                <a:ea typeface="+mn-ea"/>
                <a:cs typeface="+mn-cs"/>
              </a:defRPr>
            </a:pPr>
            <a:endParaRPr lang="fr-FR"/>
          </a:p>
        </c:txPr>
        <c:crossAx val="426658328"/>
        <c:crosses val="autoZero"/>
        <c:auto val="1"/>
        <c:lblAlgn val="ctr"/>
        <c:lblOffset val="100"/>
        <c:noMultiLvlLbl val="0"/>
      </c:catAx>
      <c:valAx>
        <c:axId val="426658328"/>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2665701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213842732610239E-2"/>
          <c:y val="5.9818253258925147E-2"/>
          <c:w val="0.53820763779888481"/>
          <c:h val="0.74093144408025491"/>
        </c:manualLayout>
      </c:layout>
      <c:barChart>
        <c:barDir val="col"/>
        <c:grouping val="stacked"/>
        <c:varyColors val="0"/>
        <c:ser>
          <c:idx val="0"/>
          <c:order val="0"/>
          <c:tx>
            <c:strRef>
              <c:f>'Calcul scénario 2'!$Z$8</c:f>
              <c:strCache>
                <c:ptCount val="1"/>
                <c:pt idx="0">
                  <c:v>Infrastructures, terrassements</c:v>
                </c:pt>
              </c:strCache>
            </c:strRef>
          </c:tx>
          <c:spPr>
            <a:solidFill>
              <a:schemeClr val="tx1">
                <a:lumMod val="65000"/>
                <a:lumOff val="35000"/>
              </a:schemeClr>
            </a:solidFill>
            <a:ln>
              <a:noFill/>
            </a:ln>
            <a:effectLst/>
          </c:spPr>
          <c:invertIfNegative val="0"/>
          <c:cat>
            <c:strRef>
              <c:f>'Calcul scénario 2'!$AA$6:$AC$7</c:f>
              <c:strCache>
                <c:ptCount val="3"/>
                <c:pt idx="0">
                  <c:v>Coûts d'investissement</c:v>
                </c:pt>
                <c:pt idx="1">
                  <c:v>Coûts d'entretien </c:v>
                </c:pt>
                <c:pt idx="2">
                  <c:v>Coûts de maintenance </c:v>
                </c:pt>
              </c:strCache>
            </c:strRef>
          </c:cat>
          <c:val>
            <c:numRef>
              <c:f>'Calcul scénario 2'!$AA$8:$AC$8</c:f>
              <c:numCache>
                <c:formatCode>_-* #\ ##0\ "€"_-;\-* #\ ##0\ "€"_-;_-* "-"??\ "€"_-;_-@_-</c:formatCode>
                <c:ptCount val="3"/>
                <c:pt idx="0">
                  <c:v>129500</c:v>
                </c:pt>
                <c:pt idx="1">
                  <c:v>0</c:v>
                </c:pt>
                <c:pt idx="2">
                  <c:v>0</c:v>
                </c:pt>
              </c:numCache>
            </c:numRef>
          </c:val>
          <c:extLst>
            <c:ext xmlns:c16="http://schemas.microsoft.com/office/drawing/2014/chart" uri="{C3380CC4-5D6E-409C-BE32-E72D297353CC}">
              <c16:uniqueId val="{00000000-5F7C-4C2C-9D4C-6EE70B51FD57}"/>
            </c:ext>
          </c:extLst>
        </c:ser>
        <c:ser>
          <c:idx val="1"/>
          <c:order val="1"/>
          <c:tx>
            <c:strRef>
              <c:f>'Calcul scénario 2'!$Z$9</c:f>
              <c:strCache>
                <c:ptCount val="1"/>
                <c:pt idx="0">
                  <c:v>Réseaux secs, humides</c:v>
                </c:pt>
              </c:strCache>
            </c:strRef>
          </c:tx>
          <c:spPr>
            <a:solidFill>
              <a:schemeClr val="bg2">
                <a:lumMod val="75000"/>
              </a:schemeClr>
            </a:solidFill>
            <a:ln>
              <a:noFill/>
            </a:ln>
            <a:effectLst/>
          </c:spPr>
          <c:invertIfNegative val="0"/>
          <c:cat>
            <c:strRef>
              <c:f>'Calcul scénario 2'!$AA$6:$AC$7</c:f>
              <c:strCache>
                <c:ptCount val="3"/>
                <c:pt idx="0">
                  <c:v>Coûts d'investissement</c:v>
                </c:pt>
                <c:pt idx="1">
                  <c:v>Coûts d'entretien </c:v>
                </c:pt>
                <c:pt idx="2">
                  <c:v>Coûts de maintenance </c:v>
                </c:pt>
              </c:strCache>
            </c:strRef>
          </c:cat>
          <c:val>
            <c:numRef>
              <c:f>'Calcul scénario 2'!$AA$9:$AC$9</c:f>
              <c:numCache>
                <c:formatCode>_-* #\ ##0\ "€"_-;\-* #\ ##0\ "€"_-;_-* "-"??\ "€"_-;_-@_-</c:formatCode>
                <c:ptCount val="3"/>
                <c:pt idx="0">
                  <c:v>57000</c:v>
                </c:pt>
                <c:pt idx="1">
                  <c:v>420</c:v>
                </c:pt>
                <c:pt idx="2">
                  <c:v>37200</c:v>
                </c:pt>
              </c:numCache>
            </c:numRef>
          </c:val>
          <c:extLst>
            <c:ext xmlns:c16="http://schemas.microsoft.com/office/drawing/2014/chart" uri="{C3380CC4-5D6E-409C-BE32-E72D297353CC}">
              <c16:uniqueId val="{00000001-5F7C-4C2C-9D4C-6EE70B51FD57}"/>
            </c:ext>
          </c:extLst>
        </c:ser>
        <c:ser>
          <c:idx val="2"/>
          <c:order val="2"/>
          <c:tx>
            <c:strRef>
              <c:f>'Calcul scénario 2'!$Z$10</c:f>
              <c:strCache>
                <c:ptCount val="1"/>
                <c:pt idx="0">
                  <c:v>Revêtements de sol </c:v>
                </c:pt>
              </c:strCache>
            </c:strRef>
          </c:tx>
          <c:spPr>
            <a:solidFill>
              <a:srgbClr val="FFC000"/>
            </a:solidFill>
            <a:ln>
              <a:noFill/>
            </a:ln>
            <a:effectLst/>
          </c:spPr>
          <c:invertIfNegative val="0"/>
          <c:cat>
            <c:strRef>
              <c:f>'Calcul scénario 2'!$AA$6:$AC$7</c:f>
              <c:strCache>
                <c:ptCount val="3"/>
                <c:pt idx="0">
                  <c:v>Coûts d'investissement</c:v>
                </c:pt>
                <c:pt idx="1">
                  <c:v>Coûts d'entretien </c:v>
                </c:pt>
                <c:pt idx="2">
                  <c:v>Coûts de maintenance </c:v>
                </c:pt>
              </c:strCache>
            </c:strRef>
          </c:cat>
          <c:val>
            <c:numRef>
              <c:f>'Calcul scénario 2'!$AA$10:$AC$10</c:f>
              <c:numCache>
                <c:formatCode>_-* #\ ##0\ "€"_-;\-* #\ ##0\ "€"_-;_-* "-"??\ "€"_-;_-@_-</c:formatCode>
                <c:ptCount val="3"/>
                <c:pt idx="0">
                  <c:v>56500</c:v>
                </c:pt>
                <c:pt idx="1">
                  <c:v>126000</c:v>
                </c:pt>
                <c:pt idx="2">
                  <c:v>31650</c:v>
                </c:pt>
              </c:numCache>
            </c:numRef>
          </c:val>
          <c:extLst>
            <c:ext xmlns:c16="http://schemas.microsoft.com/office/drawing/2014/chart" uri="{C3380CC4-5D6E-409C-BE32-E72D297353CC}">
              <c16:uniqueId val="{00000002-5F7C-4C2C-9D4C-6EE70B51FD57}"/>
            </c:ext>
          </c:extLst>
        </c:ser>
        <c:ser>
          <c:idx val="3"/>
          <c:order val="3"/>
          <c:tx>
            <c:strRef>
              <c:f>'Calcul scénario 2'!$Z$11</c:f>
              <c:strCache>
                <c:ptCount val="1"/>
                <c:pt idx="0">
                  <c:v>Végétal</c:v>
                </c:pt>
              </c:strCache>
            </c:strRef>
          </c:tx>
          <c:spPr>
            <a:solidFill>
              <a:srgbClr val="92D050"/>
            </a:solidFill>
            <a:ln>
              <a:noFill/>
            </a:ln>
            <a:effectLst/>
          </c:spPr>
          <c:invertIfNegative val="0"/>
          <c:cat>
            <c:strRef>
              <c:f>'Calcul scénario 2'!$AA$6:$AC$7</c:f>
              <c:strCache>
                <c:ptCount val="3"/>
                <c:pt idx="0">
                  <c:v>Coûts d'investissement</c:v>
                </c:pt>
                <c:pt idx="1">
                  <c:v>Coûts d'entretien </c:v>
                </c:pt>
                <c:pt idx="2">
                  <c:v>Coûts de maintenance </c:v>
                </c:pt>
              </c:strCache>
            </c:strRef>
          </c:cat>
          <c:val>
            <c:numRef>
              <c:f>'Calcul scénario 2'!$AA$11:$AC$11</c:f>
              <c:numCache>
                <c:formatCode>_-* #\ ##0\ "€"_-;\-* #\ ##0\ "€"_-;_-* "-"??\ "€"_-;_-@_-</c:formatCode>
                <c:ptCount val="3"/>
                <c:pt idx="0">
                  <c:v>37800</c:v>
                </c:pt>
                <c:pt idx="1">
                  <c:v>189000</c:v>
                </c:pt>
                <c:pt idx="2">
                  <c:v>26550</c:v>
                </c:pt>
              </c:numCache>
            </c:numRef>
          </c:val>
          <c:extLst>
            <c:ext xmlns:c16="http://schemas.microsoft.com/office/drawing/2014/chart" uri="{C3380CC4-5D6E-409C-BE32-E72D297353CC}">
              <c16:uniqueId val="{00000003-5F7C-4C2C-9D4C-6EE70B51FD57}"/>
            </c:ext>
          </c:extLst>
        </c:ser>
        <c:ser>
          <c:idx val="4"/>
          <c:order val="4"/>
          <c:tx>
            <c:strRef>
              <c:f>'Calcul scénario 2'!$Z$12</c:f>
              <c:strCache>
                <c:ptCount val="1"/>
                <c:pt idx="0">
                  <c:v>Dispositifs de gestion des eaux pluviales</c:v>
                </c:pt>
              </c:strCache>
            </c:strRef>
          </c:tx>
          <c:spPr>
            <a:solidFill>
              <a:srgbClr val="00B0F0"/>
            </a:solidFill>
            <a:ln>
              <a:noFill/>
            </a:ln>
            <a:effectLst/>
          </c:spPr>
          <c:invertIfNegative val="0"/>
          <c:cat>
            <c:strRef>
              <c:f>'Calcul scénario 2'!$AA$6:$AC$7</c:f>
              <c:strCache>
                <c:ptCount val="3"/>
                <c:pt idx="0">
                  <c:v>Coûts d'investissement</c:v>
                </c:pt>
                <c:pt idx="1">
                  <c:v>Coûts d'entretien </c:v>
                </c:pt>
                <c:pt idx="2">
                  <c:v>Coûts de maintenance </c:v>
                </c:pt>
              </c:strCache>
            </c:strRef>
          </c:cat>
          <c:val>
            <c:numRef>
              <c:f>'Calcul scénario 2'!$AA$12:$AC$12</c:f>
              <c:numCache>
                <c:formatCode>_-* #\ ##0\ "€"_-;\-* #\ ##0\ "€"_-;_-* "-"??\ "€"_-;_-@_-</c:formatCode>
                <c:ptCount val="3"/>
                <c:pt idx="0">
                  <c:v>61000</c:v>
                </c:pt>
                <c:pt idx="1">
                  <c:v>109200</c:v>
                </c:pt>
                <c:pt idx="2">
                  <c:v>54000</c:v>
                </c:pt>
              </c:numCache>
            </c:numRef>
          </c:val>
          <c:extLst>
            <c:ext xmlns:c16="http://schemas.microsoft.com/office/drawing/2014/chart" uri="{C3380CC4-5D6E-409C-BE32-E72D297353CC}">
              <c16:uniqueId val="{00000004-5F7C-4C2C-9D4C-6EE70B51FD57}"/>
            </c:ext>
          </c:extLst>
        </c:ser>
        <c:ser>
          <c:idx val="5"/>
          <c:order val="5"/>
          <c:tx>
            <c:strRef>
              <c:f>'Calcul scénario 2'!$Z$13</c:f>
              <c:strCache>
                <c:ptCount val="1"/>
                <c:pt idx="0">
                  <c:v>Mobilier urbain</c:v>
                </c:pt>
              </c:strCache>
            </c:strRef>
          </c:tx>
          <c:spPr>
            <a:solidFill>
              <a:schemeClr val="accent2">
                <a:lumMod val="75000"/>
              </a:schemeClr>
            </a:solidFill>
            <a:ln>
              <a:noFill/>
            </a:ln>
            <a:effectLst/>
          </c:spPr>
          <c:invertIfNegative val="0"/>
          <c:cat>
            <c:strRef>
              <c:f>'Calcul scénario 2'!$AA$6:$AC$7</c:f>
              <c:strCache>
                <c:ptCount val="3"/>
                <c:pt idx="0">
                  <c:v>Coûts d'investissement</c:v>
                </c:pt>
                <c:pt idx="1">
                  <c:v>Coûts d'entretien </c:v>
                </c:pt>
                <c:pt idx="2">
                  <c:v>Coûts de maintenance </c:v>
                </c:pt>
              </c:strCache>
            </c:strRef>
          </c:cat>
          <c:val>
            <c:numRef>
              <c:f>'Calcul scénario 2'!$AA$13:$AC$13</c:f>
              <c:numCache>
                <c:formatCode>_-* #\ ##0\ "€"_-;\-* #\ ##0\ "€"_-;_-* "-"??\ "€"_-;_-@_-</c:formatCode>
                <c:ptCount val="3"/>
                <c:pt idx="0">
                  <c:v>23220</c:v>
                </c:pt>
                <c:pt idx="1">
                  <c:v>13650</c:v>
                </c:pt>
                <c:pt idx="2">
                  <c:v>40425.9</c:v>
                </c:pt>
              </c:numCache>
            </c:numRef>
          </c:val>
          <c:extLst>
            <c:ext xmlns:c16="http://schemas.microsoft.com/office/drawing/2014/chart" uri="{C3380CC4-5D6E-409C-BE32-E72D297353CC}">
              <c16:uniqueId val="{00000005-5F7C-4C2C-9D4C-6EE70B51FD57}"/>
            </c:ext>
          </c:extLst>
        </c:ser>
        <c:ser>
          <c:idx val="6"/>
          <c:order val="6"/>
          <c:tx>
            <c:strRef>
              <c:f>'Calcul scénario 2'!$Z$14</c:f>
              <c:strCache>
                <c:ptCount val="1"/>
                <c:pt idx="0">
                  <c:v>Eclairage public et autres équipements</c:v>
                </c:pt>
              </c:strCache>
            </c:strRef>
          </c:tx>
          <c:spPr>
            <a:solidFill>
              <a:srgbClr val="CC99FF"/>
            </a:solidFill>
            <a:ln>
              <a:noFill/>
            </a:ln>
            <a:effectLst/>
          </c:spPr>
          <c:invertIfNegative val="0"/>
          <c:cat>
            <c:strRef>
              <c:f>'Calcul scénario 2'!$AA$6:$AC$7</c:f>
              <c:strCache>
                <c:ptCount val="3"/>
                <c:pt idx="0">
                  <c:v>Coûts d'investissement</c:v>
                </c:pt>
                <c:pt idx="1">
                  <c:v>Coûts d'entretien </c:v>
                </c:pt>
                <c:pt idx="2">
                  <c:v>Coûts de maintenance </c:v>
                </c:pt>
              </c:strCache>
            </c:strRef>
          </c:cat>
          <c:val>
            <c:numRef>
              <c:f>'Calcul scénario 2'!$AA$14:$AC$14</c:f>
              <c:numCache>
                <c:formatCode>_-* #\ ##0\ "€"_-;\-* #\ ##0\ "€"_-;_-* "-"??\ "€"_-;_-@_-</c:formatCode>
                <c:ptCount val="3"/>
                <c:pt idx="0">
                  <c:v>47900</c:v>
                </c:pt>
                <c:pt idx="1">
                  <c:v>138900</c:v>
                </c:pt>
                <c:pt idx="2">
                  <c:v>4500.3900000000003</c:v>
                </c:pt>
              </c:numCache>
            </c:numRef>
          </c:val>
          <c:extLst>
            <c:ext xmlns:c16="http://schemas.microsoft.com/office/drawing/2014/chart" uri="{C3380CC4-5D6E-409C-BE32-E72D297353CC}">
              <c16:uniqueId val="{00000006-5F7C-4C2C-9D4C-6EE70B51FD57}"/>
            </c:ext>
          </c:extLst>
        </c:ser>
        <c:dLbls>
          <c:showLegendKey val="0"/>
          <c:showVal val="0"/>
          <c:showCatName val="0"/>
          <c:showSerName val="0"/>
          <c:showPercent val="0"/>
          <c:showBubbleSize val="0"/>
        </c:dLbls>
        <c:gapWidth val="150"/>
        <c:overlap val="100"/>
        <c:axId val="489268960"/>
        <c:axId val="489273552"/>
      </c:barChart>
      <c:catAx>
        <c:axId val="48926896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fr-FR"/>
          </a:p>
        </c:txPr>
        <c:crossAx val="489273552"/>
        <c:crosses val="autoZero"/>
        <c:auto val="1"/>
        <c:lblAlgn val="ctr"/>
        <c:lblOffset val="100"/>
        <c:noMultiLvlLbl val="0"/>
      </c:catAx>
      <c:valAx>
        <c:axId val="489273552"/>
        <c:scaling>
          <c:orientation val="minMax"/>
        </c:scaling>
        <c:delete val="0"/>
        <c:axPos val="l"/>
        <c:majorGridlines>
          <c:spPr>
            <a:ln w="9525" cap="flat" cmpd="sng" algn="ctr">
              <a:solidFill>
                <a:schemeClr val="tx1">
                  <a:lumMod val="15000"/>
                  <a:lumOff val="85000"/>
                </a:schemeClr>
              </a:solidFill>
              <a:round/>
            </a:ln>
            <a:effectLst/>
          </c:spPr>
        </c:majorGridlines>
        <c:numFmt formatCode="_-* #\ ##0\ &quot;€&quot;_-;\-* #\ ##0\ &quot;€&quot;_-;_-* &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fr-FR"/>
          </a:p>
        </c:txPr>
        <c:crossAx val="489268960"/>
        <c:crosses val="autoZero"/>
        <c:crossBetween val="between"/>
      </c:valAx>
      <c:spPr>
        <a:noFill/>
        <a:ln>
          <a:noFill/>
        </a:ln>
        <a:effectLst/>
      </c:spPr>
    </c:plotArea>
    <c:legend>
      <c:legendPos val="b"/>
      <c:layout>
        <c:manualLayout>
          <c:xMode val="edge"/>
          <c:yMode val="edge"/>
          <c:x val="0.71100165675165505"/>
          <c:y val="6.0283684576775305E-3"/>
          <c:w val="0.22776345589155736"/>
          <c:h val="0.92068955931194529"/>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454206914761147"/>
          <c:y val="4.7369592342449356E-2"/>
          <c:w val="0.63560095030971009"/>
          <c:h val="0.74965004284957637"/>
        </c:manualLayout>
      </c:layout>
      <c:barChart>
        <c:barDir val="bar"/>
        <c:grouping val="stacked"/>
        <c:varyColors val="0"/>
        <c:ser>
          <c:idx val="0"/>
          <c:order val="0"/>
          <c:tx>
            <c:strRef>
              <c:f>'Calcul scénario 2'!$AA$6:$AA$7</c:f>
              <c:strCache>
                <c:ptCount val="2"/>
                <c:pt idx="1">
                  <c:v>Coûts d'investissement</c:v>
                </c:pt>
              </c:strCache>
            </c:strRef>
          </c:tx>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'Calcul scénario 2'!$Z$8:$Z$14</c:f>
              <c:strCache>
                <c:ptCount val="7"/>
                <c:pt idx="0">
                  <c:v>Infrastructures, terrassements</c:v>
                </c:pt>
                <c:pt idx="1">
                  <c:v>Réseaux secs, humides</c:v>
                </c:pt>
                <c:pt idx="2">
                  <c:v>Revêtements de sol </c:v>
                </c:pt>
                <c:pt idx="3">
                  <c:v>Végétal</c:v>
                </c:pt>
                <c:pt idx="4">
                  <c:v>Dispositifs de gestion des eaux pluviales</c:v>
                </c:pt>
                <c:pt idx="5">
                  <c:v>Mobilier urbain</c:v>
                </c:pt>
                <c:pt idx="6">
                  <c:v>Eclairage public et autres équipements</c:v>
                </c:pt>
              </c:strCache>
            </c:strRef>
          </c:cat>
          <c:val>
            <c:numRef>
              <c:f>'Calcul scénario 2'!$AA$8:$AA$14</c:f>
              <c:numCache>
                <c:formatCode>_-* #\ ##0\ "€"_-;\-* #\ ##0\ "€"_-;_-* "-"??\ "€"_-;_-@_-</c:formatCode>
                <c:ptCount val="7"/>
                <c:pt idx="0">
                  <c:v>129500</c:v>
                </c:pt>
                <c:pt idx="1">
                  <c:v>57000</c:v>
                </c:pt>
                <c:pt idx="2">
                  <c:v>56500</c:v>
                </c:pt>
                <c:pt idx="3">
                  <c:v>37800</c:v>
                </c:pt>
                <c:pt idx="4">
                  <c:v>61000</c:v>
                </c:pt>
                <c:pt idx="5">
                  <c:v>23220</c:v>
                </c:pt>
                <c:pt idx="6">
                  <c:v>47900</c:v>
                </c:pt>
              </c:numCache>
            </c:numRef>
          </c:val>
          <c:extLst>
            <c:ext xmlns:c16="http://schemas.microsoft.com/office/drawing/2014/chart" uri="{C3380CC4-5D6E-409C-BE32-E72D297353CC}">
              <c16:uniqueId val="{00000000-E914-48C0-8698-6612D4386474}"/>
            </c:ext>
          </c:extLst>
        </c:ser>
        <c:ser>
          <c:idx val="1"/>
          <c:order val="1"/>
          <c:tx>
            <c:strRef>
              <c:f>'Calcul scénario 2'!$AB$6:$AB$7</c:f>
              <c:strCache>
                <c:ptCount val="2"/>
                <c:pt idx="1">
                  <c:v>Coûts d'entretien </c:v>
                </c:pt>
              </c:strCache>
            </c:strRef>
          </c:tx>
          <c:spPr>
            <a:solidFill>
              <a:srgbClr val="FF66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'Calcul scénario 2'!$Z$8:$Z$14</c:f>
              <c:strCache>
                <c:ptCount val="7"/>
                <c:pt idx="0">
                  <c:v>Infrastructures, terrassements</c:v>
                </c:pt>
                <c:pt idx="1">
                  <c:v>Réseaux secs, humides</c:v>
                </c:pt>
                <c:pt idx="2">
                  <c:v>Revêtements de sol </c:v>
                </c:pt>
                <c:pt idx="3">
                  <c:v>Végétal</c:v>
                </c:pt>
                <c:pt idx="4">
                  <c:v>Dispositifs de gestion des eaux pluviales</c:v>
                </c:pt>
                <c:pt idx="5">
                  <c:v>Mobilier urbain</c:v>
                </c:pt>
                <c:pt idx="6">
                  <c:v>Eclairage public et autres équipements</c:v>
                </c:pt>
              </c:strCache>
            </c:strRef>
          </c:cat>
          <c:val>
            <c:numRef>
              <c:f>'Calcul scénario 2'!$AB$8:$AB$14</c:f>
              <c:numCache>
                <c:formatCode>_-* #\ ##0\ "€"_-;\-* #\ ##0\ "€"_-;_-* "-"??\ "€"_-;_-@_-</c:formatCode>
                <c:ptCount val="7"/>
                <c:pt idx="0">
                  <c:v>0</c:v>
                </c:pt>
                <c:pt idx="1">
                  <c:v>420</c:v>
                </c:pt>
                <c:pt idx="2">
                  <c:v>126000</c:v>
                </c:pt>
                <c:pt idx="3">
                  <c:v>189000</c:v>
                </c:pt>
                <c:pt idx="4">
                  <c:v>109200</c:v>
                </c:pt>
                <c:pt idx="5">
                  <c:v>13650</c:v>
                </c:pt>
                <c:pt idx="6">
                  <c:v>138900</c:v>
                </c:pt>
              </c:numCache>
            </c:numRef>
          </c:val>
          <c:extLst>
            <c:ext xmlns:c16="http://schemas.microsoft.com/office/drawing/2014/chart" uri="{C3380CC4-5D6E-409C-BE32-E72D297353CC}">
              <c16:uniqueId val="{00000001-E914-48C0-8698-6612D4386474}"/>
            </c:ext>
          </c:extLst>
        </c:ser>
        <c:ser>
          <c:idx val="2"/>
          <c:order val="2"/>
          <c:tx>
            <c:strRef>
              <c:f>'Calcul scénario 2'!$AC$6:$AC$7</c:f>
              <c:strCache>
                <c:ptCount val="2"/>
                <c:pt idx="1">
                  <c:v>Coûts de maintenance </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'Calcul scénario 2'!$Z$8:$Z$14</c:f>
              <c:strCache>
                <c:ptCount val="7"/>
                <c:pt idx="0">
                  <c:v>Infrastructures, terrassements</c:v>
                </c:pt>
                <c:pt idx="1">
                  <c:v>Réseaux secs, humides</c:v>
                </c:pt>
                <c:pt idx="2">
                  <c:v>Revêtements de sol </c:v>
                </c:pt>
                <c:pt idx="3">
                  <c:v>Végétal</c:v>
                </c:pt>
                <c:pt idx="4">
                  <c:v>Dispositifs de gestion des eaux pluviales</c:v>
                </c:pt>
                <c:pt idx="5">
                  <c:v>Mobilier urbain</c:v>
                </c:pt>
                <c:pt idx="6">
                  <c:v>Eclairage public et autres équipements</c:v>
                </c:pt>
              </c:strCache>
            </c:strRef>
          </c:cat>
          <c:val>
            <c:numRef>
              <c:f>'Calcul scénario 2'!$AC$8:$AC$14</c:f>
              <c:numCache>
                <c:formatCode>_-* #\ ##0\ "€"_-;\-* #\ ##0\ "€"_-;_-* "-"??\ "€"_-;_-@_-</c:formatCode>
                <c:ptCount val="7"/>
                <c:pt idx="0">
                  <c:v>0</c:v>
                </c:pt>
                <c:pt idx="1">
                  <c:v>37200</c:v>
                </c:pt>
                <c:pt idx="2">
                  <c:v>31650</c:v>
                </c:pt>
                <c:pt idx="3">
                  <c:v>26550</c:v>
                </c:pt>
                <c:pt idx="4">
                  <c:v>54000</c:v>
                </c:pt>
                <c:pt idx="5">
                  <c:v>40425.9</c:v>
                </c:pt>
                <c:pt idx="6">
                  <c:v>4500.3900000000003</c:v>
                </c:pt>
              </c:numCache>
            </c:numRef>
          </c:val>
          <c:extLst>
            <c:ext xmlns:c16="http://schemas.microsoft.com/office/drawing/2014/chart" uri="{C3380CC4-5D6E-409C-BE32-E72D297353CC}">
              <c16:uniqueId val="{00000002-E914-48C0-8698-6612D4386474}"/>
            </c:ext>
          </c:extLst>
        </c:ser>
        <c:dLbls>
          <c:showLegendKey val="0"/>
          <c:showVal val="0"/>
          <c:showCatName val="0"/>
          <c:showSerName val="0"/>
          <c:showPercent val="0"/>
          <c:showBubbleSize val="0"/>
        </c:dLbls>
        <c:gapWidth val="120"/>
        <c:overlap val="100"/>
        <c:axId val="485481272"/>
        <c:axId val="485475368"/>
      </c:barChart>
      <c:catAx>
        <c:axId val="485481272"/>
        <c:scaling>
          <c:orientation val="minMax"/>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fr-FR"/>
          </a:p>
        </c:txPr>
        <c:crossAx val="485475368"/>
        <c:crosses val="autoZero"/>
        <c:auto val="1"/>
        <c:lblAlgn val="ctr"/>
        <c:lblOffset val="100"/>
        <c:noMultiLvlLbl val="0"/>
      </c:catAx>
      <c:valAx>
        <c:axId val="485475368"/>
        <c:scaling>
          <c:orientation val="minMax"/>
        </c:scaling>
        <c:delete val="0"/>
        <c:axPos val="b"/>
        <c:majorGridlines>
          <c:spPr>
            <a:ln w="9525" cap="flat" cmpd="sng" algn="ctr">
              <a:solidFill>
                <a:schemeClr val="tx1">
                  <a:lumMod val="15000"/>
                  <a:lumOff val="85000"/>
                </a:schemeClr>
              </a:solidFill>
              <a:round/>
            </a:ln>
            <a:effectLst/>
          </c:spPr>
        </c:majorGridlines>
        <c:numFmt formatCode="_-* #\ ##0\ &quot;€&quot;_-;\-* #\ ##0\ &quot;€&quot;_-;_-* &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fr-FR"/>
          </a:p>
        </c:txPr>
        <c:crossAx val="485481272"/>
        <c:crosses val="autoZero"/>
        <c:crossBetween val="between"/>
      </c:valAx>
      <c:spPr>
        <a:noFill/>
        <a:ln>
          <a:noFill/>
        </a:ln>
        <a:effectLst/>
      </c:spPr>
    </c:plotArea>
    <c:legend>
      <c:legendPos val="b"/>
      <c:layout>
        <c:manualLayout>
          <c:xMode val="edge"/>
          <c:yMode val="edge"/>
          <c:x val="2.9818920975499236E-2"/>
          <c:y val="0.90562136432141949"/>
          <c:w val="0.95057600908296169"/>
          <c:h val="6.2622212220199092E-2"/>
        </c:manualLayout>
      </c:layout>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Arial Narrow" panose="020B060602020203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spPr>
            <a:ln w="28575" cap="rnd">
              <a:solidFill>
                <a:srgbClr val="FF6600"/>
              </a:solidFill>
              <a:round/>
            </a:ln>
            <a:effectLst/>
          </c:spPr>
          <c:marker>
            <c:symbol val="none"/>
          </c:marker>
          <c:cat>
            <c:strRef>
              <c:f>'Calcul scénario 2'!$Z$22:$Z$25</c:f>
              <c:strCache>
                <c:ptCount val="4"/>
                <c:pt idx="0">
                  <c:v>Perméabilité du sol (coefficient)</c:v>
                </c:pt>
                <c:pt idx="1">
                  <c:v>Biodiversité (coefficient)</c:v>
                </c:pt>
                <c:pt idx="2">
                  <c:v>Rafraichissement (coefficient)</c:v>
                </c:pt>
                <c:pt idx="3">
                  <c:v>Impact carbone (coefficient)</c:v>
                </c:pt>
              </c:strCache>
            </c:strRef>
          </c:cat>
          <c:val>
            <c:numRef>
              <c:f>'Calcul scénario 2'!$AA$22:$AA$25</c:f>
              <c:numCache>
                <c:formatCode>0.00</c:formatCode>
                <c:ptCount val="4"/>
                <c:pt idx="0">
                  <c:v>0.64400000000000002</c:v>
                </c:pt>
                <c:pt idx="1">
                  <c:v>0.34399999999999997</c:v>
                </c:pt>
                <c:pt idx="2">
                  <c:v>0.54800000000000004</c:v>
                </c:pt>
                <c:pt idx="3">
                  <c:v>0.60014999999999996</c:v>
                </c:pt>
              </c:numCache>
            </c:numRef>
          </c:val>
          <c:extLst>
            <c:ext xmlns:c16="http://schemas.microsoft.com/office/drawing/2014/chart" uri="{C3380CC4-5D6E-409C-BE32-E72D297353CC}">
              <c16:uniqueId val="{00000000-C836-4831-8779-2D173C592072}"/>
            </c:ext>
          </c:extLst>
        </c:ser>
        <c:dLbls>
          <c:showLegendKey val="0"/>
          <c:showVal val="0"/>
          <c:showCatName val="0"/>
          <c:showSerName val="0"/>
          <c:showPercent val="0"/>
          <c:showBubbleSize val="0"/>
        </c:dLbls>
        <c:axId val="426657016"/>
        <c:axId val="426658328"/>
      </c:radarChart>
      <c:catAx>
        <c:axId val="426657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Arial Narrow" panose="020B0606020202030204" pitchFamily="34" charset="0"/>
                <a:ea typeface="+mn-ea"/>
                <a:cs typeface="+mn-cs"/>
              </a:defRPr>
            </a:pPr>
            <a:endParaRPr lang="fr-FR"/>
          </a:p>
        </c:txPr>
        <c:crossAx val="426658328"/>
        <c:crosses val="autoZero"/>
        <c:auto val="1"/>
        <c:lblAlgn val="ctr"/>
        <c:lblOffset val="100"/>
        <c:noMultiLvlLbl val="0"/>
      </c:catAx>
      <c:valAx>
        <c:axId val="426658328"/>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2665701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213842732610239E-2"/>
          <c:y val="5.9818253258925147E-2"/>
          <c:w val="0.53820763779888481"/>
          <c:h val="0.74093144408025491"/>
        </c:manualLayout>
      </c:layout>
      <c:barChart>
        <c:barDir val="col"/>
        <c:grouping val="stacked"/>
        <c:varyColors val="0"/>
        <c:ser>
          <c:idx val="0"/>
          <c:order val="0"/>
          <c:tx>
            <c:strRef>
              <c:f>'Calcul scénario 3'!$Z$8</c:f>
              <c:strCache>
                <c:ptCount val="1"/>
                <c:pt idx="0">
                  <c:v>Infrastructures, terrassements</c:v>
                </c:pt>
              </c:strCache>
            </c:strRef>
          </c:tx>
          <c:spPr>
            <a:solidFill>
              <a:schemeClr val="tx1">
                <a:lumMod val="65000"/>
                <a:lumOff val="35000"/>
              </a:schemeClr>
            </a:solidFill>
            <a:ln>
              <a:noFill/>
            </a:ln>
            <a:effectLst/>
          </c:spPr>
          <c:invertIfNegative val="0"/>
          <c:cat>
            <c:strRef>
              <c:f>'Calcul scénario 3'!$AA$6:$AC$7</c:f>
              <c:strCache>
                <c:ptCount val="3"/>
                <c:pt idx="0">
                  <c:v>Coûts d'investissement</c:v>
                </c:pt>
                <c:pt idx="1">
                  <c:v>Coûts d'entretien </c:v>
                </c:pt>
                <c:pt idx="2">
                  <c:v>Coûts de maintenance </c:v>
                </c:pt>
              </c:strCache>
            </c:strRef>
          </c:cat>
          <c:val>
            <c:numRef>
              <c:f>'Calcul scénario 3'!$AA$8:$AC$8</c:f>
              <c:numCache>
                <c:formatCode>_-* #\ ##0\ "€"_-;\-* #\ ##0\ "€"_-;_-* "-"??\ "€"_-;_-@_-</c:formatCode>
                <c:ptCount val="3"/>
                <c:pt idx="0">
                  <c:v>129500</c:v>
                </c:pt>
                <c:pt idx="1">
                  <c:v>0</c:v>
                </c:pt>
                <c:pt idx="2">
                  <c:v>0</c:v>
                </c:pt>
              </c:numCache>
            </c:numRef>
          </c:val>
          <c:extLst>
            <c:ext xmlns:c16="http://schemas.microsoft.com/office/drawing/2014/chart" uri="{C3380CC4-5D6E-409C-BE32-E72D297353CC}">
              <c16:uniqueId val="{00000000-D626-4E0B-974A-BFCEC78F41AC}"/>
            </c:ext>
          </c:extLst>
        </c:ser>
        <c:ser>
          <c:idx val="1"/>
          <c:order val="1"/>
          <c:tx>
            <c:strRef>
              <c:f>'Calcul scénario 3'!$Z$9</c:f>
              <c:strCache>
                <c:ptCount val="1"/>
                <c:pt idx="0">
                  <c:v>Réseaux secs, humides</c:v>
                </c:pt>
              </c:strCache>
            </c:strRef>
          </c:tx>
          <c:spPr>
            <a:solidFill>
              <a:schemeClr val="bg2">
                <a:lumMod val="75000"/>
              </a:schemeClr>
            </a:solidFill>
            <a:ln>
              <a:noFill/>
            </a:ln>
            <a:effectLst/>
          </c:spPr>
          <c:invertIfNegative val="0"/>
          <c:cat>
            <c:strRef>
              <c:f>'Calcul scénario 3'!$AA$6:$AC$7</c:f>
              <c:strCache>
                <c:ptCount val="3"/>
                <c:pt idx="0">
                  <c:v>Coûts d'investissement</c:v>
                </c:pt>
                <c:pt idx="1">
                  <c:v>Coûts d'entretien </c:v>
                </c:pt>
                <c:pt idx="2">
                  <c:v>Coûts de maintenance </c:v>
                </c:pt>
              </c:strCache>
            </c:strRef>
          </c:cat>
          <c:val>
            <c:numRef>
              <c:f>'Calcul scénario 3'!$AA$9:$AC$9</c:f>
              <c:numCache>
                <c:formatCode>_-* #\ ##0\ "€"_-;\-* #\ ##0\ "€"_-;_-* "-"??\ "€"_-;_-@_-</c:formatCode>
                <c:ptCount val="3"/>
                <c:pt idx="0">
                  <c:v>57000</c:v>
                </c:pt>
                <c:pt idx="1">
                  <c:v>420</c:v>
                </c:pt>
                <c:pt idx="2">
                  <c:v>37200</c:v>
                </c:pt>
              </c:numCache>
            </c:numRef>
          </c:val>
          <c:extLst>
            <c:ext xmlns:c16="http://schemas.microsoft.com/office/drawing/2014/chart" uri="{C3380CC4-5D6E-409C-BE32-E72D297353CC}">
              <c16:uniqueId val="{00000001-D626-4E0B-974A-BFCEC78F41AC}"/>
            </c:ext>
          </c:extLst>
        </c:ser>
        <c:ser>
          <c:idx val="2"/>
          <c:order val="2"/>
          <c:tx>
            <c:strRef>
              <c:f>'Calcul scénario 3'!$Z$10</c:f>
              <c:strCache>
                <c:ptCount val="1"/>
                <c:pt idx="0">
                  <c:v>Revêtements de sol </c:v>
                </c:pt>
              </c:strCache>
            </c:strRef>
          </c:tx>
          <c:spPr>
            <a:solidFill>
              <a:srgbClr val="FFC000"/>
            </a:solidFill>
            <a:ln>
              <a:noFill/>
            </a:ln>
            <a:effectLst/>
          </c:spPr>
          <c:invertIfNegative val="0"/>
          <c:cat>
            <c:strRef>
              <c:f>'Calcul scénario 3'!$AA$6:$AC$7</c:f>
              <c:strCache>
                <c:ptCount val="3"/>
                <c:pt idx="0">
                  <c:v>Coûts d'investissement</c:v>
                </c:pt>
                <c:pt idx="1">
                  <c:v>Coûts d'entretien </c:v>
                </c:pt>
                <c:pt idx="2">
                  <c:v>Coûts de maintenance </c:v>
                </c:pt>
              </c:strCache>
            </c:strRef>
          </c:cat>
          <c:val>
            <c:numRef>
              <c:f>'Calcul scénario 3'!$AA$10:$AC$10</c:f>
              <c:numCache>
                <c:formatCode>_-* #\ ##0\ "€"_-;\-* #\ ##0\ "€"_-;_-* "-"??\ "€"_-;_-@_-</c:formatCode>
                <c:ptCount val="3"/>
                <c:pt idx="0">
                  <c:v>61500</c:v>
                </c:pt>
                <c:pt idx="1">
                  <c:v>96000</c:v>
                </c:pt>
                <c:pt idx="2">
                  <c:v>38850</c:v>
                </c:pt>
              </c:numCache>
            </c:numRef>
          </c:val>
          <c:extLst>
            <c:ext xmlns:c16="http://schemas.microsoft.com/office/drawing/2014/chart" uri="{C3380CC4-5D6E-409C-BE32-E72D297353CC}">
              <c16:uniqueId val="{00000002-D626-4E0B-974A-BFCEC78F41AC}"/>
            </c:ext>
          </c:extLst>
        </c:ser>
        <c:ser>
          <c:idx val="3"/>
          <c:order val="3"/>
          <c:tx>
            <c:strRef>
              <c:f>'Calcul scénario 3'!$Z$11</c:f>
              <c:strCache>
                <c:ptCount val="1"/>
                <c:pt idx="0">
                  <c:v>Végétal</c:v>
                </c:pt>
              </c:strCache>
            </c:strRef>
          </c:tx>
          <c:spPr>
            <a:solidFill>
              <a:srgbClr val="92D050"/>
            </a:solidFill>
            <a:ln>
              <a:noFill/>
            </a:ln>
            <a:effectLst/>
          </c:spPr>
          <c:invertIfNegative val="0"/>
          <c:cat>
            <c:strRef>
              <c:f>'Calcul scénario 3'!$AA$6:$AC$7</c:f>
              <c:strCache>
                <c:ptCount val="3"/>
                <c:pt idx="0">
                  <c:v>Coûts d'investissement</c:v>
                </c:pt>
                <c:pt idx="1">
                  <c:v>Coûts d'entretien </c:v>
                </c:pt>
                <c:pt idx="2">
                  <c:v>Coûts de maintenance </c:v>
                </c:pt>
              </c:strCache>
            </c:strRef>
          </c:cat>
          <c:val>
            <c:numRef>
              <c:f>'Calcul scénario 3'!$AA$11:$AC$11</c:f>
              <c:numCache>
                <c:formatCode>_-* #\ ##0\ "€"_-;\-* #\ ##0\ "€"_-;_-* "-"??\ "€"_-;_-@_-</c:formatCode>
                <c:ptCount val="3"/>
                <c:pt idx="0">
                  <c:v>23600</c:v>
                </c:pt>
                <c:pt idx="1">
                  <c:v>238200</c:v>
                </c:pt>
                <c:pt idx="2">
                  <c:v>29970</c:v>
                </c:pt>
              </c:numCache>
            </c:numRef>
          </c:val>
          <c:extLst>
            <c:ext xmlns:c16="http://schemas.microsoft.com/office/drawing/2014/chart" uri="{C3380CC4-5D6E-409C-BE32-E72D297353CC}">
              <c16:uniqueId val="{00000003-D626-4E0B-974A-BFCEC78F41AC}"/>
            </c:ext>
          </c:extLst>
        </c:ser>
        <c:ser>
          <c:idx val="4"/>
          <c:order val="4"/>
          <c:tx>
            <c:strRef>
              <c:f>'Calcul scénario 3'!$Z$12</c:f>
              <c:strCache>
                <c:ptCount val="1"/>
                <c:pt idx="0">
                  <c:v>Dispositifs de gestion des eaux pluviales</c:v>
                </c:pt>
              </c:strCache>
            </c:strRef>
          </c:tx>
          <c:spPr>
            <a:solidFill>
              <a:srgbClr val="00B0F0"/>
            </a:solidFill>
            <a:ln>
              <a:noFill/>
            </a:ln>
            <a:effectLst/>
          </c:spPr>
          <c:invertIfNegative val="0"/>
          <c:cat>
            <c:strRef>
              <c:f>'Calcul scénario 3'!$AA$6:$AC$7</c:f>
              <c:strCache>
                <c:ptCount val="3"/>
                <c:pt idx="0">
                  <c:v>Coûts d'investissement</c:v>
                </c:pt>
                <c:pt idx="1">
                  <c:v>Coûts d'entretien </c:v>
                </c:pt>
                <c:pt idx="2">
                  <c:v>Coûts de maintenance </c:v>
                </c:pt>
              </c:strCache>
            </c:strRef>
          </c:cat>
          <c:val>
            <c:numRef>
              <c:f>'Calcul scénario 3'!$AA$12:$AC$12</c:f>
              <c:numCache>
                <c:formatCode>_-* #\ ##0\ "€"_-;\-* #\ ##0\ "€"_-;_-* "-"??\ "€"_-;_-@_-</c:formatCode>
                <c:ptCount val="3"/>
                <c:pt idx="0">
                  <c:v>7250</c:v>
                </c:pt>
                <c:pt idx="1">
                  <c:v>14700</c:v>
                </c:pt>
                <c:pt idx="2">
                  <c:v>375000</c:v>
                </c:pt>
              </c:numCache>
            </c:numRef>
          </c:val>
          <c:extLst>
            <c:ext xmlns:c16="http://schemas.microsoft.com/office/drawing/2014/chart" uri="{C3380CC4-5D6E-409C-BE32-E72D297353CC}">
              <c16:uniqueId val="{00000004-D626-4E0B-974A-BFCEC78F41AC}"/>
            </c:ext>
          </c:extLst>
        </c:ser>
        <c:ser>
          <c:idx val="5"/>
          <c:order val="5"/>
          <c:tx>
            <c:strRef>
              <c:f>'Calcul scénario 3'!$Z$13</c:f>
              <c:strCache>
                <c:ptCount val="1"/>
                <c:pt idx="0">
                  <c:v>Mobilier urbain</c:v>
                </c:pt>
              </c:strCache>
            </c:strRef>
          </c:tx>
          <c:spPr>
            <a:solidFill>
              <a:schemeClr val="accent2">
                <a:lumMod val="75000"/>
              </a:schemeClr>
            </a:solidFill>
            <a:ln>
              <a:noFill/>
            </a:ln>
            <a:effectLst/>
          </c:spPr>
          <c:invertIfNegative val="0"/>
          <c:cat>
            <c:strRef>
              <c:f>'Calcul scénario 3'!$AA$6:$AC$7</c:f>
              <c:strCache>
                <c:ptCount val="3"/>
                <c:pt idx="0">
                  <c:v>Coûts d'investissement</c:v>
                </c:pt>
                <c:pt idx="1">
                  <c:v>Coûts d'entretien </c:v>
                </c:pt>
                <c:pt idx="2">
                  <c:v>Coûts de maintenance </c:v>
                </c:pt>
              </c:strCache>
            </c:strRef>
          </c:cat>
          <c:val>
            <c:numRef>
              <c:f>'Calcul scénario 3'!$AA$13:$AC$13</c:f>
              <c:numCache>
                <c:formatCode>_-* #\ ##0\ "€"_-;\-* #\ ##0\ "€"_-;_-* "-"??\ "€"_-;_-@_-</c:formatCode>
                <c:ptCount val="3"/>
                <c:pt idx="0">
                  <c:v>23220</c:v>
                </c:pt>
                <c:pt idx="1">
                  <c:v>13650</c:v>
                </c:pt>
                <c:pt idx="2">
                  <c:v>40425.9</c:v>
                </c:pt>
              </c:numCache>
            </c:numRef>
          </c:val>
          <c:extLst>
            <c:ext xmlns:c16="http://schemas.microsoft.com/office/drawing/2014/chart" uri="{C3380CC4-5D6E-409C-BE32-E72D297353CC}">
              <c16:uniqueId val="{00000005-D626-4E0B-974A-BFCEC78F41AC}"/>
            </c:ext>
          </c:extLst>
        </c:ser>
        <c:ser>
          <c:idx val="6"/>
          <c:order val="6"/>
          <c:tx>
            <c:strRef>
              <c:f>'Calcul scénario 3'!$Z$14</c:f>
              <c:strCache>
                <c:ptCount val="1"/>
                <c:pt idx="0">
                  <c:v>Eclairage public et autres équipements</c:v>
                </c:pt>
              </c:strCache>
            </c:strRef>
          </c:tx>
          <c:spPr>
            <a:solidFill>
              <a:srgbClr val="CC99FF"/>
            </a:solidFill>
            <a:ln>
              <a:noFill/>
            </a:ln>
            <a:effectLst/>
          </c:spPr>
          <c:invertIfNegative val="0"/>
          <c:cat>
            <c:strRef>
              <c:f>'Calcul scénario 3'!$AA$6:$AC$7</c:f>
              <c:strCache>
                <c:ptCount val="3"/>
                <c:pt idx="0">
                  <c:v>Coûts d'investissement</c:v>
                </c:pt>
                <c:pt idx="1">
                  <c:v>Coûts d'entretien </c:v>
                </c:pt>
                <c:pt idx="2">
                  <c:v>Coûts de maintenance </c:v>
                </c:pt>
              </c:strCache>
            </c:strRef>
          </c:cat>
          <c:val>
            <c:numRef>
              <c:f>'Calcul scénario 3'!$AA$14:$AC$14</c:f>
              <c:numCache>
                <c:formatCode>_-* #\ ##0\ "€"_-;\-* #\ ##0\ "€"_-;_-* "-"??\ "€"_-;_-@_-</c:formatCode>
                <c:ptCount val="3"/>
                <c:pt idx="0">
                  <c:v>47900</c:v>
                </c:pt>
                <c:pt idx="1">
                  <c:v>138900</c:v>
                </c:pt>
                <c:pt idx="2">
                  <c:v>4500.3900000000003</c:v>
                </c:pt>
              </c:numCache>
            </c:numRef>
          </c:val>
          <c:extLst>
            <c:ext xmlns:c16="http://schemas.microsoft.com/office/drawing/2014/chart" uri="{C3380CC4-5D6E-409C-BE32-E72D297353CC}">
              <c16:uniqueId val="{00000006-D626-4E0B-974A-BFCEC78F41AC}"/>
            </c:ext>
          </c:extLst>
        </c:ser>
        <c:dLbls>
          <c:showLegendKey val="0"/>
          <c:showVal val="0"/>
          <c:showCatName val="0"/>
          <c:showSerName val="0"/>
          <c:showPercent val="0"/>
          <c:showBubbleSize val="0"/>
        </c:dLbls>
        <c:gapWidth val="150"/>
        <c:overlap val="100"/>
        <c:axId val="489268960"/>
        <c:axId val="489273552"/>
      </c:barChart>
      <c:catAx>
        <c:axId val="48926896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fr-FR"/>
          </a:p>
        </c:txPr>
        <c:crossAx val="489273552"/>
        <c:crosses val="autoZero"/>
        <c:auto val="1"/>
        <c:lblAlgn val="ctr"/>
        <c:lblOffset val="100"/>
        <c:noMultiLvlLbl val="0"/>
      </c:catAx>
      <c:valAx>
        <c:axId val="489273552"/>
        <c:scaling>
          <c:orientation val="minMax"/>
        </c:scaling>
        <c:delete val="0"/>
        <c:axPos val="l"/>
        <c:majorGridlines>
          <c:spPr>
            <a:ln w="9525" cap="flat" cmpd="sng" algn="ctr">
              <a:solidFill>
                <a:schemeClr val="tx1">
                  <a:lumMod val="15000"/>
                  <a:lumOff val="85000"/>
                </a:schemeClr>
              </a:solidFill>
              <a:round/>
            </a:ln>
            <a:effectLst/>
          </c:spPr>
        </c:majorGridlines>
        <c:numFmt formatCode="_-* #\ ##0\ &quot;€&quot;_-;\-* #\ ##0\ &quot;€&quot;_-;_-* &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fr-FR"/>
          </a:p>
        </c:txPr>
        <c:crossAx val="489268960"/>
        <c:crosses val="autoZero"/>
        <c:crossBetween val="between"/>
      </c:valAx>
      <c:spPr>
        <a:noFill/>
        <a:ln>
          <a:noFill/>
        </a:ln>
        <a:effectLst/>
      </c:spPr>
    </c:plotArea>
    <c:legend>
      <c:legendPos val="b"/>
      <c:layout>
        <c:manualLayout>
          <c:xMode val="edge"/>
          <c:yMode val="edge"/>
          <c:x val="0.71100165675165505"/>
          <c:y val="6.0283684576775305E-3"/>
          <c:w val="0.22776345589155736"/>
          <c:h val="0.92068955931194529"/>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454206914761147"/>
          <c:y val="4.7369592342449356E-2"/>
          <c:w val="0.63560095030971009"/>
          <c:h val="0.74965004284957637"/>
        </c:manualLayout>
      </c:layout>
      <c:barChart>
        <c:barDir val="bar"/>
        <c:grouping val="stacked"/>
        <c:varyColors val="0"/>
        <c:ser>
          <c:idx val="0"/>
          <c:order val="0"/>
          <c:tx>
            <c:strRef>
              <c:f>'Calcul scénario 3'!$AA$6:$AA$7</c:f>
              <c:strCache>
                <c:ptCount val="2"/>
                <c:pt idx="1">
                  <c:v>Coûts d'investissement</c:v>
                </c:pt>
              </c:strCache>
            </c:strRef>
          </c:tx>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'Calcul scénario 3'!$Z$8:$Z$14</c:f>
              <c:strCache>
                <c:ptCount val="7"/>
                <c:pt idx="0">
                  <c:v>Infrastructures, terrassements</c:v>
                </c:pt>
                <c:pt idx="1">
                  <c:v>Réseaux secs, humides</c:v>
                </c:pt>
                <c:pt idx="2">
                  <c:v>Revêtements de sol </c:v>
                </c:pt>
                <c:pt idx="3">
                  <c:v>Végétal</c:v>
                </c:pt>
                <c:pt idx="4">
                  <c:v>Dispositifs de gestion des eaux pluviales</c:v>
                </c:pt>
                <c:pt idx="5">
                  <c:v>Mobilier urbain</c:v>
                </c:pt>
                <c:pt idx="6">
                  <c:v>Eclairage public et autres équipements</c:v>
                </c:pt>
              </c:strCache>
            </c:strRef>
          </c:cat>
          <c:val>
            <c:numRef>
              <c:f>'Calcul scénario 3'!$AA$8:$AA$14</c:f>
              <c:numCache>
                <c:formatCode>_-* #\ ##0\ "€"_-;\-* #\ ##0\ "€"_-;_-* "-"??\ "€"_-;_-@_-</c:formatCode>
                <c:ptCount val="7"/>
                <c:pt idx="0">
                  <c:v>129500</c:v>
                </c:pt>
                <c:pt idx="1">
                  <c:v>57000</c:v>
                </c:pt>
                <c:pt idx="2">
                  <c:v>61500</c:v>
                </c:pt>
                <c:pt idx="3">
                  <c:v>23600</c:v>
                </c:pt>
                <c:pt idx="4">
                  <c:v>7250</c:v>
                </c:pt>
                <c:pt idx="5">
                  <c:v>23220</c:v>
                </c:pt>
                <c:pt idx="6">
                  <c:v>47900</c:v>
                </c:pt>
              </c:numCache>
            </c:numRef>
          </c:val>
          <c:extLst>
            <c:ext xmlns:c16="http://schemas.microsoft.com/office/drawing/2014/chart" uri="{C3380CC4-5D6E-409C-BE32-E72D297353CC}">
              <c16:uniqueId val="{00000000-D9FA-4DD8-94CB-036F4790E683}"/>
            </c:ext>
          </c:extLst>
        </c:ser>
        <c:ser>
          <c:idx val="1"/>
          <c:order val="1"/>
          <c:tx>
            <c:strRef>
              <c:f>'Calcul scénario 3'!$AB$6:$AB$7</c:f>
              <c:strCache>
                <c:ptCount val="2"/>
                <c:pt idx="1">
                  <c:v>Coûts d'entretien </c:v>
                </c:pt>
              </c:strCache>
            </c:strRef>
          </c:tx>
          <c:spPr>
            <a:solidFill>
              <a:srgbClr val="FF66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'Calcul scénario 3'!$Z$8:$Z$14</c:f>
              <c:strCache>
                <c:ptCount val="7"/>
                <c:pt idx="0">
                  <c:v>Infrastructures, terrassements</c:v>
                </c:pt>
                <c:pt idx="1">
                  <c:v>Réseaux secs, humides</c:v>
                </c:pt>
                <c:pt idx="2">
                  <c:v>Revêtements de sol </c:v>
                </c:pt>
                <c:pt idx="3">
                  <c:v>Végétal</c:v>
                </c:pt>
                <c:pt idx="4">
                  <c:v>Dispositifs de gestion des eaux pluviales</c:v>
                </c:pt>
                <c:pt idx="5">
                  <c:v>Mobilier urbain</c:v>
                </c:pt>
                <c:pt idx="6">
                  <c:v>Eclairage public et autres équipements</c:v>
                </c:pt>
              </c:strCache>
            </c:strRef>
          </c:cat>
          <c:val>
            <c:numRef>
              <c:f>'Calcul scénario 3'!$AB$8:$AB$14</c:f>
              <c:numCache>
                <c:formatCode>_-* #\ ##0\ "€"_-;\-* #\ ##0\ "€"_-;_-* "-"??\ "€"_-;_-@_-</c:formatCode>
                <c:ptCount val="7"/>
                <c:pt idx="0">
                  <c:v>0</c:v>
                </c:pt>
                <c:pt idx="1">
                  <c:v>420</c:v>
                </c:pt>
                <c:pt idx="2">
                  <c:v>96000</c:v>
                </c:pt>
                <c:pt idx="3">
                  <c:v>238200</c:v>
                </c:pt>
                <c:pt idx="4">
                  <c:v>14700</c:v>
                </c:pt>
                <c:pt idx="5">
                  <c:v>13650</c:v>
                </c:pt>
                <c:pt idx="6">
                  <c:v>138900</c:v>
                </c:pt>
              </c:numCache>
            </c:numRef>
          </c:val>
          <c:extLst>
            <c:ext xmlns:c16="http://schemas.microsoft.com/office/drawing/2014/chart" uri="{C3380CC4-5D6E-409C-BE32-E72D297353CC}">
              <c16:uniqueId val="{00000001-D9FA-4DD8-94CB-036F4790E683}"/>
            </c:ext>
          </c:extLst>
        </c:ser>
        <c:ser>
          <c:idx val="2"/>
          <c:order val="2"/>
          <c:tx>
            <c:strRef>
              <c:f>'Calcul scénario 3'!$AC$6:$AC$7</c:f>
              <c:strCache>
                <c:ptCount val="2"/>
                <c:pt idx="1">
                  <c:v>Coûts de maintenance </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'Calcul scénario 3'!$Z$8:$Z$14</c:f>
              <c:strCache>
                <c:ptCount val="7"/>
                <c:pt idx="0">
                  <c:v>Infrastructures, terrassements</c:v>
                </c:pt>
                <c:pt idx="1">
                  <c:v>Réseaux secs, humides</c:v>
                </c:pt>
                <c:pt idx="2">
                  <c:v>Revêtements de sol </c:v>
                </c:pt>
                <c:pt idx="3">
                  <c:v>Végétal</c:v>
                </c:pt>
                <c:pt idx="4">
                  <c:v>Dispositifs de gestion des eaux pluviales</c:v>
                </c:pt>
                <c:pt idx="5">
                  <c:v>Mobilier urbain</c:v>
                </c:pt>
                <c:pt idx="6">
                  <c:v>Eclairage public et autres équipements</c:v>
                </c:pt>
              </c:strCache>
            </c:strRef>
          </c:cat>
          <c:val>
            <c:numRef>
              <c:f>'Calcul scénario 3'!$AC$8:$AC$14</c:f>
              <c:numCache>
                <c:formatCode>_-* #\ ##0\ "€"_-;\-* #\ ##0\ "€"_-;_-* "-"??\ "€"_-;_-@_-</c:formatCode>
                <c:ptCount val="7"/>
                <c:pt idx="0">
                  <c:v>0</c:v>
                </c:pt>
                <c:pt idx="1">
                  <c:v>37200</c:v>
                </c:pt>
                <c:pt idx="2">
                  <c:v>38850</c:v>
                </c:pt>
                <c:pt idx="3">
                  <c:v>29970</c:v>
                </c:pt>
                <c:pt idx="4">
                  <c:v>375000</c:v>
                </c:pt>
                <c:pt idx="5">
                  <c:v>40425.9</c:v>
                </c:pt>
                <c:pt idx="6">
                  <c:v>4500.3900000000003</c:v>
                </c:pt>
              </c:numCache>
            </c:numRef>
          </c:val>
          <c:extLst>
            <c:ext xmlns:c16="http://schemas.microsoft.com/office/drawing/2014/chart" uri="{C3380CC4-5D6E-409C-BE32-E72D297353CC}">
              <c16:uniqueId val="{00000002-D9FA-4DD8-94CB-036F4790E683}"/>
            </c:ext>
          </c:extLst>
        </c:ser>
        <c:dLbls>
          <c:showLegendKey val="0"/>
          <c:showVal val="0"/>
          <c:showCatName val="0"/>
          <c:showSerName val="0"/>
          <c:showPercent val="0"/>
          <c:showBubbleSize val="0"/>
        </c:dLbls>
        <c:gapWidth val="120"/>
        <c:overlap val="100"/>
        <c:axId val="485481272"/>
        <c:axId val="485475368"/>
      </c:barChart>
      <c:catAx>
        <c:axId val="485481272"/>
        <c:scaling>
          <c:orientation val="minMax"/>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fr-FR"/>
          </a:p>
        </c:txPr>
        <c:crossAx val="485475368"/>
        <c:crosses val="autoZero"/>
        <c:auto val="1"/>
        <c:lblAlgn val="ctr"/>
        <c:lblOffset val="100"/>
        <c:noMultiLvlLbl val="0"/>
      </c:catAx>
      <c:valAx>
        <c:axId val="485475368"/>
        <c:scaling>
          <c:orientation val="minMax"/>
        </c:scaling>
        <c:delete val="0"/>
        <c:axPos val="b"/>
        <c:majorGridlines>
          <c:spPr>
            <a:ln w="9525" cap="flat" cmpd="sng" algn="ctr">
              <a:solidFill>
                <a:schemeClr val="tx1">
                  <a:lumMod val="15000"/>
                  <a:lumOff val="85000"/>
                </a:schemeClr>
              </a:solidFill>
              <a:round/>
            </a:ln>
            <a:effectLst/>
          </c:spPr>
        </c:majorGridlines>
        <c:numFmt formatCode="_-* #\ ##0\ &quot;€&quot;_-;\-* #\ ##0\ &quot;€&quot;_-;_-* &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fr-FR"/>
          </a:p>
        </c:txPr>
        <c:crossAx val="485481272"/>
        <c:crosses val="autoZero"/>
        <c:crossBetween val="between"/>
      </c:valAx>
      <c:spPr>
        <a:noFill/>
        <a:ln>
          <a:noFill/>
        </a:ln>
        <a:effectLst/>
      </c:spPr>
    </c:plotArea>
    <c:legend>
      <c:legendPos val="b"/>
      <c:layout>
        <c:manualLayout>
          <c:xMode val="edge"/>
          <c:yMode val="edge"/>
          <c:x val="2.9818920975499236E-2"/>
          <c:y val="0.90562136432141949"/>
          <c:w val="0.95057600908296169"/>
          <c:h val="6.2622212220199092E-2"/>
        </c:manualLayout>
      </c:layout>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Arial Narrow" panose="020B060602020203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spPr>
            <a:ln w="28575" cap="rnd">
              <a:solidFill>
                <a:srgbClr val="FF6600"/>
              </a:solidFill>
              <a:round/>
            </a:ln>
            <a:effectLst/>
          </c:spPr>
          <c:marker>
            <c:symbol val="none"/>
          </c:marker>
          <c:cat>
            <c:strRef>
              <c:f>'Calcul scénario 3'!$Z$22:$Z$25</c:f>
              <c:strCache>
                <c:ptCount val="4"/>
                <c:pt idx="0">
                  <c:v>Perméabilité du sol (coefficient)</c:v>
                </c:pt>
                <c:pt idx="1">
                  <c:v>Biodiversité (coefficient)</c:v>
                </c:pt>
                <c:pt idx="2">
                  <c:v>Rafraichissement (coefficient)</c:v>
                </c:pt>
                <c:pt idx="3">
                  <c:v>Impact carbone (coefficient)</c:v>
                </c:pt>
              </c:strCache>
            </c:strRef>
          </c:cat>
          <c:val>
            <c:numRef>
              <c:f>'Calcul scénario 3'!$AA$22:$AA$25</c:f>
              <c:numCache>
                <c:formatCode>0.00</c:formatCode>
                <c:ptCount val="4"/>
                <c:pt idx="0">
                  <c:v>0.30099999999999999</c:v>
                </c:pt>
                <c:pt idx="1">
                  <c:v>0.128</c:v>
                </c:pt>
                <c:pt idx="2">
                  <c:v>0.27200000000000002</c:v>
                </c:pt>
                <c:pt idx="3">
                  <c:v>0.67110000000000003</c:v>
                </c:pt>
              </c:numCache>
            </c:numRef>
          </c:val>
          <c:extLst>
            <c:ext xmlns:c16="http://schemas.microsoft.com/office/drawing/2014/chart" uri="{C3380CC4-5D6E-409C-BE32-E72D297353CC}">
              <c16:uniqueId val="{00000000-54C5-4811-B702-C9ECFC018896}"/>
            </c:ext>
          </c:extLst>
        </c:ser>
        <c:dLbls>
          <c:showLegendKey val="0"/>
          <c:showVal val="0"/>
          <c:showCatName val="0"/>
          <c:showSerName val="0"/>
          <c:showPercent val="0"/>
          <c:showBubbleSize val="0"/>
        </c:dLbls>
        <c:axId val="426657016"/>
        <c:axId val="426658328"/>
      </c:radarChart>
      <c:catAx>
        <c:axId val="426657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Arial Narrow" panose="020B0606020202030204" pitchFamily="34" charset="0"/>
                <a:ea typeface="+mn-ea"/>
                <a:cs typeface="+mn-cs"/>
              </a:defRPr>
            </a:pPr>
            <a:endParaRPr lang="fr-FR"/>
          </a:p>
        </c:txPr>
        <c:crossAx val="426658328"/>
        <c:crosses val="autoZero"/>
        <c:auto val="1"/>
        <c:lblAlgn val="ctr"/>
        <c:lblOffset val="100"/>
        <c:noMultiLvlLbl val="0"/>
      </c:catAx>
      <c:valAx>
        <c:axId val="426658328"/>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2665701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Arial Narrow" panose="020B0606020202030204" pitchFamily="34" charset="0"/>
                <a:ea typeface="+mn-ea"/>
                <a:cs typeface="+mn-cs"/>
              </a:defRPr>
            </a:pPr>
            <a:r>
              <a:rPr lang="fr-FR" b="1">
                <a:solidFill>
                  <a:schemeClr val="tx1"/>
                </a:solidFill>
                <a:latin typeface="Arial Narrow" panose="020B0606020202030204" pitchFamily="34" charset="0"/>
              </a:rPr>
              <a:t>Comparaison du coût d'investissement</a:t>
            </a:r>
          </a:p>
        </c:rich>
      </c:tx>
      <c:layout>
        <c:manualLayout>
          <c:xMode val="edge"/>
          <c:yMode val="edge"/>
          <c:x val="0.16558037691624078"/>
          <c:y val="1.793722395330295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Arial Narrow" panose="020B0606020202030204" pitchFamily="34" charset="0"/>
              <a:ea typeface="+mn-ea"/>
              <a:cs typeface="+mn-cs"/>
            </a:defRPr>
          </a:pPr>
          <a:endParaRPr lang="fr-FR"/>
        </a:p>
      </c:txPr>
    </c:title>
    <c:autoTitleDeleted val="0"/>
    <c:plotArea>
      <c:layout>
        <c:manualLayout>
          <c:layoutTarget val="inner"/>
          <c:xMode val="edge"/>
          <c:yMode val="edge"/>
          <c:x val="0.13901504247452939"/>
          <c:y val="0.11088193940466777"/>
          <c:w val="0.53227253275161557"/>
          <c:h val="0.69077638284344545"/>
        </c:manualLayout>
      </c:layout>
      <c:barChart>
        <c:barDir val="col"/>
        <c:grouping val="stacked"/>
        <c:varyColors val="0"/>
        <c:ser>
          <c:idx val="0"/>
          <c:order val="0"/>
          <c:tx>
            <c:strRef>
              <c:f>Comparaison!$A$8</c:f>
              <c:strCache>
                <c:ptCount val="1"/>
                <c:pt idx="0">
                  <c:v> Infrastructures, terrassements </c:v>
                </c:pt>
              </c:strCache>
            </c:strRef>
          </c:tx>
          <c:spPr>
            <a:solidFill>
              <a:schemeClr val="tx1">
                <a:lumMod val="50000"/>
                <a:lumOff val="50000"/>
              </a:schemeClr>
            </a:solidFill>
            <a:ln>
              <a:noFill/>
            </a:ln>
            <a:effectLst/>
          </c:spPr>
          <c:invertIfNegative val="0"/>
          <c:cat>
            <c:multiLvlStrRef>
              <c:f>Comparaison!$B$5:$D$7</c:f>
              <c:multiLvlStrCache>
                <c:ptCount val="3"/>
                <c:lvl>
                  <c:pt idx="0">
                    <c:v>Scénario 1</c:v>
                  </c:pt>
                  <c:pt idx="1">
                    <c:v>Scénario 2</c:v>
                  </c:pt>
                  <c:pt idx="2">
                    <c:v>Scénario 3</c:v>
                  </c:pt>
                </c:lvl>
                <c:lvl>
                  <c:pt idx="0">
                    <c:v>en €</c:v>
                  </c:pt>
                </c:lvl>
                <c:lvl>
                  <c:pt idx="0">
                    <c:v>Coût d'investissement</c:v>
                  </c:pt>
                </c:lvl>
              </c:multiLvlStrCache>
            </c:multiLvlStrRef>
          </c:cat>
          <c:val>
            <c:numRef>
              <c:f>Comparaison!$B$8:$D$8</c:f>
              <c:numCache>
                <c:formatCode>_("€"* #,##0.00_);_("€"* \(#,##0.00\);_("€"* "-"??_);_(@_)</c:formatCode>
                <c:ptCount val="3"/>
                <c:pt idx="0">
                  <c:v>129500</c:v>
                </c:pt>
                <c:pt idx="1">
                  <c:v>129500</c:v>
                </c:pt>
                <c:pt idx="2">
                  <c:v>129500</c:v>
                </c:pt>
              </c:numCache>
            </c:numRef>
          </c:val>
          <c:extLst>
            <c:ext xmlns:c16="http://schemas.microsoft.com/office/drawing/2014/chart" uri="{C3380CC4-5D6E-409C-BE32-E72D297353CC}">
              <c16:uniqueId val="{00000000-3C8F-4F24-B122-F5ACE0D9888E}"/>
            </c:ext>
          </c:extLst>
        </c:ser>
        <c:ser>
          <c:idx val="1"/>
          <c:order val="1"/>
          <c:tx>
            <c:strRef>
              <c:f>Comparaison!$A$9</c:f>
              <c:strCache>
                <c:ptCount val="1"/>
                <c:pt idx="0">
                  <c:v> Réseaux secs, humides </c:v>
                </c:pt>
              </c:strCache>
            </c:strRef>
          </c:tx>
          <c:spPr>
            <a:solidFill>
              <a:schemeClr val="bg1">
                <a:lumMod val="75000"/>
              </a:schemeClr>
            </a:solidFill>
            <a:ln>
              <a:noFill/>
            </a:ln>
            <a:effectLst/>
          </c:spPr>
          <c:invertIfNegative val="0"/>
          <c:cat>
            <c:multiLvlStrRef>
              <c:f>Comparaison!$B$5:$D$7</c:f>
              <c:multiLvlStrCache>
                <c:ptCount val="3"/>
                <c:lvl>
                  <c:pt idx="0">
                    <c:v>Scénario 1</c:v>
                  </c:pt>
                  <c:pt idx="1">
                    <c:v>Scénario 2</c:v>
                  </c:pt>
                  <c:pt idx="2">
                    <c:v>Scénario 3</c:v>
                  </c:pt>
                </c:lvl>
                <c:lvl>
                  <c:pt idx="0">
                    <c:v>en €</c:v>
                  </c:pt>
                </c:lvl>
                <c:lvl>
                  <c:pt idx="0">
                    <c:v>Coût d'investissement</c:v>
                  </c:pt>
                </c:lvl>
              </c:multiLvlStrCache>
            </c:multiLvlStrRef>
          </c:cat>
          <c:val>
            <c:numRef>
              <c:f>Comparaison!$B$9:$D$9</c:f>
              <c:numCache>
                <c:formatCode>_("€"* #,##0.00_);_("€"* \(#,##0.00\);_("€"* "-"??_);_(@_)</c:formatCode>
                <c:ptCount val="3"/>
                <c:pt idx="0">
                  <c:v>57000</c:v>
                </c:pt>
                <c:pt idx="1">
                  <c:v>57000</c:v>
                </c:pt>
                <c:pt idx="2">
                  <c:v>57000</c:v>
                </c:pt>
              </c:numCache>
            </c:numRef>
          </c:val>
          <c:extLst>
            <c:ext xmlns:c16="http://schemas.microsoft.com/office/drawing/2014/chart" uri="{C3380CC4-5D6E-409C-BE32-E72D297353CC}">
              <c16:uniqueId val="{00000001-3C8F-4F24-B122-F5ACE0D9888E}"/>
            </c:ext>
          </c:extLst>
        </c:ser>
        <c:ser>
          <c:idx val="2"/>
          <c:order val="2"/>
          <c:tx>
            <c:strRef>
              <c:f>Comparaison!$A$10</c:f>
              <c:strCache>
                <c:ptCount val="1"/>
                <c:pt idx="0">
                  <c:v> Revêtements de sol  </c:v>
                </c:pt>
              </c:strCache>
            </c:strRef>
          </c:tx>
          <c:spPr>
            <a:solidFill>
              <a:srgbClr val="FFC000"/>
            </a:solidFill>
            <a:ln>
              <a:noFill/>
            </a:ln>
            <a:effectLst/>
          </c:spPr>
          <c:invertIfNegative val="0"/>
          <c:cat>
            <c:multiLvlStrRef>
              <c:f>Comparaison!$B$5:$D$7</c:f>
              <c:multiLvlStrCache>
                <c:ptCount val="3"/>
                <c:lvl>
                  <c:pt idx="0">
                    <c:v>Scénario 1</c:v>
                  </c:pt>
                  <c:pt idx="1">
                    <c:v>Scénario 2</c:v>
                  </c:pt>
                  <c:pt idx="2">
                    <c:v>Scénario 3</c:v>
                  </c:pt>
                </c:lvl>
                <c:lvl>
                  <c:pt idx="0">
                    <c:v>en €</c:v>
                  </c:pt>
                </c:lvl>
                <c:lvl>
                  <c:pt idx="0">
                    <c:v>Coût d'investissement</c:v>
                  </c:pt>
                </c:lvl>
              </c:multiLvlStrCache>
            </c:multiLvlStrRef>
          </c:cat>
          <c:val>
            <c:numRef>
              <c:f>Comparaison!$B$10:$D$10</c:f>
              <c:numCache>
                <c:formatCode>_("€"* #,##0.00_);_("€"* \(#,##0.00\);_("€"* "-"??_);_(@_)</c:formatCode>
                <c:ptCount val="3"/>
                <c:pt idx="0">
                  <c:v>49500</c:v>
                </c:pt>
                <c:pt idx="1">
                  <c:v>56500</c:v>
                </c:pt>
                <c:pt idx="2">
                  <c:v>61500</c:v>
                </c:pt>
              </c:numCache>
            </c:numRef>
          </c:val>
          <c:extLst>
            <c:ext xmlns:c16="http://schemas.microsoft.com/office/drawing/2014/chart" uri="{C3380CC4-5D6E-409C-BE32-E72D297353CC}">
              <c16:uniqueId val="{00000002-3C8F-4F24-B122-F5ACE0D9888E}"/>
            </c:ext>
          </c:extLst>
        </c:ser>
        <c:ser>
          <c:idx val="3"/>
          <c:order val="3"/>
          <c:tx>
            <c:strRef>
              <c:f>Comparaison!$A$11</c:f>
              <c:strCache>
                <c:ptCount val="1"/>
                <c:pt idx="0">
                  <c:v> Végétal </c:v>
                </c:pt>
              </c:strCache>
            </c:strRef>
          </c:tx>
          <c:spPr>
            <a:solidFill>
              <a:srgbClr val="92D050"/>
            </a:solidFill>
            <a:ln>
              <a:noFill/>
            </a:ln>
            <a:effectLst/>
          </c:spPr>
          <c:invertIfNegative val="0"/>
          <c:cat>
            <c:multiLvlStrRef>
              <c:f>Comparaison!$B$5:$D$7</c:f>
              <c:multiLvlStrCache>
                <c:ptCount val="3"/>
                <c:lvl>
                  <c:pt idx="0">
                    <c:v>Scénario 1</c:v>
                  </c:pt>
                  <c:pt idx="1">
                    <c:v>Scénario 2</c:v>
                  </c:pt>
                  <c:pt idx="2">
                    <c:v>Scénario 3</c:v>
                  </c:pt>
                </c:lvl>
                <c:lvl>
                  <c:pt idx="0">
                    <c:v>en €</c:v>
                  </c:pt>
                </c:lvl>
                <c:lvl>
                  <c:pt idx="0">
                    <c:v>Coût d'investissement</c:v>
                  </c:pt>
                </c:lvl>
              </c:multiLvlStrCache>
            </c:multiLvlStrRef>
          </c:cat>
          <c:val>
            <c:numRef>
              <c:f>Comparaison!$B$11:$D$11</c:f>
              <c:numCache>
                <c:formatCode>_("€"* #,##0.00_);_("€"* \(#,##0.00\);_("€"* "-"??_);_(@_)</c:formatCode>
                <c:ptCount val="3"/>
                <c:pt idx="0">
                  <c:v>120800</c:v>
                </c:pt>
                <c:pt idx="1">
                  <c:v>37800</c:v>
                </c:pt>
                <c:pt idx="2">
                  <c:v>23600</c:v>
                </c:pt>
              </c:numCache>
            </c:numRef>
          </c:val>
          <c:extLst>
            <c:ext xmlns:c16="http://schemas.microsoft.com/office/drawing/2014/chart" uri="{C3380CC4-5D6E-409C-BE32-E72D297353CC}">
              <c16:uniqueId val="{00000003-3C8F-4F24-B122-F5ACE0D9888E}"/>
            </c:ext>
          </c:extLst>
        </c:ser>
        <c:ser>
          <c:idx val="4"/>
          <c:order val="4"/>
          <c:tx>
            <c:strRef>
              <c:f>Comparaison!$A$12</c:f>
              <c:strCache>
                <c:ptCount val="1"/>
                <c:pt idx="0">
                  <c:v> Dispositifs de gestion des eaux pluviales </c:v>
                </c:pt>
              </c:strCache>
            </c:strRef>
          </c:tx>
          <c:spPr>
            <a:solidFill>
              <a:srgbClr val="00B0F0"/>
            </a:solidFill>
            <a:ln>
              <a:noFill/>
            </a:ln>
            <a:effectLst/>
          </c:spPr>
          <c:invertIfNegative val="0"/>
          <c:cat>
            <c:multiLvlStrRef>
              <c:f>Comparaison!$B$5:$D$7</c:f>
              <c:multiLvlStrCache>
                <c:ptCount val="3"/>
                <c:lvl>
                  <c:pt idx="0">
                    <c:v>Scénario 1</c:v>
                  </c:pt>
                  <c:pt idx="1">
                    <c:v>Scénario 2</c:v>
                  </c:pt>
                  <c:pt idx="2">
                    <c:v>Scénario 3</c:v>
                  </c:pt>
                </c:lvl>
                <c:lvl>
                  <c:pt idx="0">
                    <c:v>en €</c:v>
                  </c:pt>
                </c:lvl>
                <c:lvl>
                  <c:pt idx="0">
                    <c:v>Coût d'investissement</c:v>
                  </c:pt>
                </c:lvl>
              </c:multiLvlStrCache>
            </c:multiLvlStrRef>
          </c:cat>
          <c:val>
            <c:numRef>
              <c:f>Comparaison!$B$12:$D$12</c:f>
              <c:numCache>
                <c:formatCode>_("€"* #,##0.00_);_("€"* \(#,##0.00\);_("€"* "-"??_);_(@_)</c:formatCode>
                <c:ptCount val="3"/>
                <c:pt idx="0">
                  <c:v>24500</c:v>
                </c:pt>
                <c:pt idx="1">
                  <c:v>61000</c:v>
                </c:pt>
                <c:pt idx="2">
                  <c:v>7250</c:v>
                </c:pt>
              </c:numCache>
            </c:numRef>
          </c:val>
          <c:extLst>
            <c:ext xmlns:c16="http://schemas.microsoft.com/office/drawing/2014/chart" uri="{C3380CC4-5D6E-409C-BE32-E72D297353CC}">
              <c16:uniqueId val="{00000004-3C8F-4F24-B122-F5ACE0D9888E}"/>
            </c:ext>
          </c:extLst>
        </c:ser>
        <c:ser>
          <c:idx val="5"/>
          <c:order val="5"/>
          <c:tx>
            <c:strRef>
              <c:f>Comparaison!$A$13</c:f>
              <c:strCache>
                <c:ptCount val="1"/>
                <c:pt idx="0">
                  <c:v> Mobilier urbain </c:v>
                </c:pt>
              </c:strCache>
            </c:strRef>
          </c:tx>
          <c:spPr>
            <a:solidFill>
              <a:schemeClr val="accent2">
                <a:lumMod val="50000"/>
              </a:schemeClr>
            </a:solidFill>
            <a:ln>
              <a:noFill/>
            </a:ln>
            <a:effectLst/>
          </c:spPr>
          <c:invertIfNegative val="0"/>
          <c:cat>
            <c:multiLvlStrRef>
              <c:f>Comparaison!$B$5:$D$7</c:f>
              <c:multiLvlStrCache>
                <c:ptCount val="3"/>
                <c:lvl>
                  <c:pt idx="0">
                    <c:v>Scénario 1</c:v>
                  </c:pt>
                  <c:pt idx="1">
                    <c:v>Scénario 2</c:v>
                  </c:pt>
                  <c:pt idx="2">
                    <c:v>Scénario 3</c:v>
                  </c:pt>
                </c:lvl>
                <c:lvl>
                  <c:pt idx="0">
                    <c:v>en €</c:v>
                  </c:pt>
                </c:lvl>
                <c:lvl>
                  <c:pt idx="0">
                    <c:v>Coût d'investissement</c:v>
                  </c:pt>
                </c:lvl>
              </c:multiLvlStrCache>
            </c:multiLvlStrRef>
          </c:cat>
          <c:val>
            <c:numRef>
              <c:f>Comparaison!$B$13:$D$13</c:f>
              <c:numCache>
                <c:formatCode>_("€"* #,##0.00_);_("€"* \(#,##0.00\);_("€"* "-"??_);_(@_)</c:formatCode>
                <c:ptCount val="3"/>
                <c:pt idx="0">
                  <c:v>23220</c:v>
                </c:pt>
                <c:pt idx="1">
                  <c:v>23220</c:v>
                </c:pt>
                <c:pt idx="2">
                  <c:v>23220</c:v>
                </c:pt>
              </c:numCache>
            </c:numRef>
          </c:val>
          <c:extLst>
            <c:ext xmlns:c16="http://schemas.microsoft.com/office/drawing/2014/chart" uri="{C3380CC4-5D6E-409C-BE32-E72D297353CC}">
              <c16:uniqueId val="{00000005-3C8F-4F24-B122-F5ACE0D9888E}"/>
            </c:ext>
          </c:extLst>
        </c:ser>
        <c:ser>
          <c:idx val="6"/>
          <c:order val="6"/>
          <c:tx>
            <c:strRef>
              <c:f>Comparaison!$A$14</c:f>
              <c:strCache>
                <c:ptCount val="1"/>
                <c:pt idx="0">
                  <c:v> Eclairage public et autres équipements </c:v>
                </c:pt>
              </c:strCache>
            </c:strRef>
          </c:tx>
          <c:spPr>
            <a:solidFill>
              <a:srgbClr val="CC99FF"/>
            </a:solidFill>
            <a:ln>
              <a:noFill/>
            </a:ln>
            <a:effectLst/>
          </c:spPr>
          <c:invertIfNegative val="0"/>
          <c:cat>
            <c:multiLvlStrRef>
              <c:f>Comparaison!$B$5:$D$7</c:f>
              <c:multiLvlStrCache>
                <c:ptCount val="3"/>
                <c:lvl>
                  <c:pt idx="0">
                    <c:v>Scénario 1</c:v>
                  </c:pt>
                  <c:pt idx="1">
                    <c:v>Scénario 2</c:v>
                  </c:pt>
                  <c:pt idx="2">
                    <c:v>Scénario 3</c:v>
                  </c:pt>
                </c:lvl>
                <c:lvl>
                  <c:pt idx="0">
                    <c:v>en €</c:v>
                  </c:pt>
                </c:lvl>
                <c:lvl>
                  <c:pt idx="0">
                    <c:v>Coût d'investissement</c:v>
                  </c:pt>
                </c:lvl>
              </c:multiLvlStrCache>
            </c:multiLvlStrRef>
          </c:cat>
          <c:val>
            <c:numRef>
              <c:f>Comparaison!$B$14:$D$14</c:f>
              <c:numCache>
                <c:formatCode>_("€"* #,##0.00_);_("€"* \(#,##0.00\);_("€"* "-"??_);_(@_)</c:formatCode>
                <c:ptCount val="3"/>
                <c:pt idx="0">
                  <c:v>47900</c:v>
                </c:pt>
                <c:pt idx="1">
                  <c:v>47900</c:v>
                </c:pt>
                <c:pt idx="2">
                  <c:v>47900</c:v>
                </c:pt>
              </c:numCache>
            </c:numRef>
          </c:val>
          <c:extLst>
            <c:ext xmlns:c16="http://schemas.microsoft.com/office/drawing/2014/chart" uri="{C3380CC4-5D6E-409C-BE32-E72D297353CC}">
              <c16:uniqueId val="{00000006-3C8F-4F24-B122-F5ACE0D9888E}"/>
            </c:ext>
          </c:extLst>
        </c:ser>
        <c:dLbls>
          <c:showLegendKey val="0"/>
          <c:showVal val="0"/>
          <c:showCatName val="0"/>
          <c:showSerName val="0"/>
          <c:showPercent val="0"/>
          <c:showBubbleSize val="0"/>
        </c:dLbls>
        <c:gapWidth val="150"/>
        <c:overlap val="100"/>
        <c:axId val="585393816"/>
        <c:axId val="585390536"/>
      </c:barChart>
      <c:catAx>
        <c:axId val="585393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Arial Narrow" panose="020B0606020202030204" pitchFamily="34" charset="0"/>
                <a:ea typeface="+mn-ea"/>
                <a:cs typeface="+mn-cs"/>
              </a:defRPr>
            </a:pPr>
            <a:endParaRPr lang="fr-FR"/>
          </a:p>
        </c:txPr>
        <c:crossAx val="585390536"/>
        <c:crosses val="autoZero"/>
        <c:auto val="0"/>
        <c:lblAlgn val="ctr"/>
        <c:lblOffset val="100"/>
        <c:noMultiLvlLbl val="0"/>
      </c:catAx>
      <c:valAx>
        <c:axId val="585390536"/>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85393816"/>
        <c:crosses val="autoZero"/>
        <c:crossBetween val="between"/>
      </c:valAx>
      <c:spPr>
        <a:noFill/>
        <a:ln>
          <a:noFill/>
        </a:ln>
        <a:effectLst/>
      </c:spPr>
    </c:plotArea>
    <c:legend>
      <c:legendPos val="b"/>
      <c:layout>
        <c:manualLayout>
          <c:xMode val="edge"/>
          <c:yMode val="edge"/>
          <c:x val="0.71069311284527636"/>
          <c:y val="3.7367568792902518E-2"/>
          <c:w val="0.26132788922242806"/>
          <c:h val="0.93273705795159245"/>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b="1">
                <a:solidFill>
                  <a:schemeClr val="tx1"/>
                </a:solidFill>
                <a:latin typeface="Arial Narrow" panose="020B0606020202030204" pitchFamily="34" charset="0"/>
              </a:rPr>
              <a:t>Comparaison du</a:t>
            </a:r>
            <a:r>
              <a:rPr lang="fr-FR" b="1" baseline="0">
                <a:solidFill>
                  <a:schemeClr val="tx1"/>
                </a:solidFill>
                <a:latin typeface="Arial Narrow" panose="020B0606020202030204" pitchFamily="34" charset="0"/>
              </a:rPr>
              <a:t> coût global en €</a:t>
            </a:r>
            <a:endParaRPr lang="fr-FR" b="1">
              <a:solidFill>
                <a:schemeClr val="tx1"/>
              </a:solidFill>
              <a:latin typeface="Arial Narrow" panose="020B0606020202030204" pitchFamily="34" charset="0"/>
            </a:endParaRPr>
          </a:p>
        </c:rich>
      </c:tx>
      <c:layout>
        <c:manualLayout>
          <c:xMode val="edge"/>
          <c:yMode val="edge"/>
          <c:x val="0.10937760723168986"/>
          <c:y val="2.624025901408425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10481492545999994"/>
          <c:y val="0.11827796750598477"/>
          <c:w val="0.82735715847502223"/>
          <c:h val="0.59283847545128199"/>
        </c:manualLayout>
      </c:layout>
      <c:barChart>
        <c:barDir val="bar"/>
        <c:grouping val="stacked"/>
        <c:varyColors val="0"/>
        <c:ser>
          <c:idx val="0"/>
          <c:order val="0"/>
          <c:tx>
            <c:strRef>
              <c:f>Comparaison!$R$8</c:f>
              <c:strCache>
                <c:ptCount val="1"/>
                <c:pt idx="0">
                  <c:v>Coût d'investissement</c:v>
                </c:pt>
              </c:strCache>
            </c:strRef>
          </c:tx>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rial Narrow" panose="020B0606020202030204" pitchFamily="34"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Comparaison!$S$7:$U$7</c:f>
              <c:strCache>
                <c:ptCount val="3"/>
                <c:pt idx="0">
                  <c:v>Scénario 1</c:v>
                </c:pt>
                <c:pt idx="1">
                  <c:v>Scénario 2</c:v>
                </c:pt>
                <c:pt idx="2">
                  <c:v>Scénario 3</c:v>
                </c:pt>
              </c:strCache>
            </c:strRef>
          </c:cat>
          <c:val>
            <c:numRef>
              <c:f>Comparaison!$S$8:$U$8</c:f>
              <c:numCache>
                <c:formatCode>_("€"* #,##0.00_);_("€"* \(#,##0.00\);_("€"* "-"??_);_(@_)</c:formatCode>
                <c:ptCount val="3"/>
                <c:pt idx="0">
                  <c:v>452420</c:v>
                </c:pt>
                <c:pt idx="1">
                  <c:v>412920</c:v>
                </c:pt>
                <c:pt idx="2">
                  <c:v>349970</c:v>
                </c:pt>
              </c:numCache>
            </c:numRef>
          </c:val>
          <c:extLst>
            <c:ext xmlns:c16="http://schemas.microsoft.com/office/drawing/2014/chart" uri="{C3380CC4-5D6E-409C-BE32-E72D297353CC}">
              <c16:uniqueId val="{00000000-4C14-49E2-97C2-C7C5C3A838E1}"/>
            </c:ext>
          </c:extLst>
        </c:ser>
        <c:ser>
          <c:idx val="1"/>
          <c:order val="1"/>
          <c:tx>
            <c:strRef>
              <c:f>Comparaison!$R$9</c:f>
              <c:strCache>
                <c:ptCount val="1"/>
                <c:pt idx="0">
                  <c:v>Coût d'entretien global</c:v>
                </c:pt>
              </c:strCache>
            </c:strRef>
          </c:tx>
          <c:spPr>
            <a:solidFill>
              <a:srgbClr val="FF66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Narrow" panose="020B0606020202030204" pitchFamily="34"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Comparaison!$S$7:$U$7</c:f>
              <c:strCache>
                <c:ptCount val="3"/>
                <c:pt idx="0">
                  <c:v>Scénario 1</c:v>
                </c:pt>
                <c:pt idx="1">
                  <c:v>Scénario 2</c:v>
                </c:pt>
                <c:pt idx="2">
                  <c:v>Scénario 3</c:v>
                </c:pt>
              </c:strCache>
            </c:strRef>
          </c:cat>
          <c:val>
            <c:numRef>
              <c:f>Comparaison!$S$9:$U$9</c:f>
              <c:numCache>
                <c:formatCode>_("€"* #,##0.00_);_("€"* \(#,##0.00\);_("€"* "-"??_);_(@_)</c:formatCode>
                <c:ptCount val="3"/>
                <c:pt idx="0">
                  <c:v>748170</c:v>
                </c:pt>
                <c:pt idx="1">
                  <c:v>577170</c:v>
                </c:pt>
                <c:pt idx="2">
                  <c:v>501870</c:v>
                </c:pt>
              </c:numCache>
            </c:numRef>
          </c:val>
          <c:extLst>
            <c:ext xmlns:c16="http://schemas.microsoft.com/office/drawing/2014/chart" uri="{C3380CC4-5D6E-409C-BE32-E72D297353CC}">
              <c16:uniqueId val="{00000001-4C14-49E2-97C2-C7C5C3A838E1}"/>
            </c:ext>
          </c:extLst>
        </c:ser>
        <c:ser>
          <c:idx val="2"/>
          <c:order val="2"/>
          <c:tx>
            <c:strRef>
              <c:f>Comparaison!$R$10</c:f>
              <c:strCache>
                <c:ptCount val="1"/>
                <c:pt idx="0">
                  <c:v>Coût de maintenance global</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Narrow" panose="020B0606020202030204" pitchFamily="34"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Comparaison!$S$7:$U$7</c:f>
              <c:strCache>
                <c:ptCount val="3"/>
                <c:pt idx="0">
                  <c:v>Scénario 1</c:v>
                </c:pt>
                <c:pt idx="1">
                  <c:v>Scénario 2</c:v>
                </c:pt>
                <c:pt idx="2">
                  <c:v>Scénario 3</c:v>
                </c:pt>
              </c:strCache>
            </c:strRef>
          </c:cat>
          <c:val>
            <c:numRef>
              <c:f>Comparaison!$S$10:$U$10</c:f>
              <c:numCache>
                <c:formatCode>_("€"* #,##0.00_);_("€"* \(#,##0.00\);_("€"* "-"??_);_(@_)</c:formatCode>
                <c:ptCount val="3"/>
                <c:pt idx="0">
                  <c:v>184726.29</c:v>
                </c:pt>
                <c:pt idx="1">
                  <c:v>194326.29</c:v>
                </c:pt>
                <c:pt idx="2">
                  <c:v>525946.29</c:v>
                </c:pt>
              </c:numCache>
            </c:numRef>
          </c:val>
          <c:extLst>
            <c:ext xmlns:c16="http://schemas.microsoft.com/office/drawing/2014/chart" uri="{C3380CC4-5D6E-409C-BE32-E72D297353CC}">
              <c16:uniqueId val="{00000002-4C14-49E2-97C2-C7C5C3A838E1}"/>
            </c:ext>
          </c:extLst>
        </c:ser>
        <c:dLbls>
          <c:showLegendKey val="0"/>
          <c:showVal val="0"/>
          <c:showCatName val="0"/>
          <c:showSerName val="0"/>
          <c:showPercent val="0"/>
          <c:showBubbleSize val="0"/>
        </c:dLbls>
        <c:gapWidth val="120"/>
        <c:overlap val="100"/>
        <c:axId val="638988912"/>
        <c:axId val="638988584"/>
      </c:barChart>
      <c:catAx>
        <c:axId val="6389889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Narrow" panose="020B0606020202030204" pitchFamily="34" charset="0"/>
                <a:ea typeface="+mn-ea"/>
                <a:cs typeface="+mn-cs"/>
              </a:defRPr>
            </a:pPr>
            <a:endParaRPr lang="fr-FR"/>
          </a:p>
        </c:txPr>
        <c:crossAx val="638988584"/>
        <c:crosses val="autoZero"/>
        <c:auto val="1"/>
        <c:lblAlgn val="ctr"/>
        <c:lblOffset val="100"/>
        <c:noMultiLvlLbl val="0"/>
      </c:catAx>
      <c:valAx>
        <c:axId val="638988584"/>
        <c:scaling>
          <c:orientation val="minMax"/>
        </c:scaling>
        <c:delete val="0"/>
        <c:axPos val="b"/>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38988912"/>
        <c:crosses val="autoZero"/>
        <c:crossBetween val="between"/>
      </c:valAx>
      <c:spPr>
        <a:noFill/>
        <a:ln>
          <a:noFill/>
        </a:ln>
        <a:effectLst/>
      </c:spPr>
    </c:plotArea>
    <c:legend>
      <c:legendPos val="b"/>
      <c:layout>
        <c:manualLayout>
          <c:xMode val="edge"/>
          <c:yMode val="edge"/>
          <c:x val="8.8812472518539215E-2"/>
          <c:y val="0.82362930158812975"/>
          <c:w val="0.62911380948910312"/>
          <c:h val="5.6483168695452834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Arial Narrow" panose="020B060602020203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b="1">
                <a:solidFill>
                  <a:schemeClr val="tx1"/>
                </a:solidFill>
                <a:latin typeface="Arial Narrow" panose="020B0606020202030204" pitchFamily="34" charset="0"/>
              </a:rPr>
              <a:t>Comparaison du</a:t>
            </a:r>
            <a:r>
              <a:rPr lang="fr-FR" b="1" baseline="0">
                <a:solidFill>
                  <a:schemeClr val="tx1"/>
                </a:solidFill>
                <a:latin typeface="Arial Narrow" panose="020B0606020202030204" pitchFamily="34" charset="0"/>
              </a:rPr>
              <a:t> coût global annualisé en €/an</a:t>
            </a:r>
            <a:endParaRPr lang="fr-FR" b="1">
              <a:solidFill>
                <a:schemeClr val="tx1"/>
              </a:solidFill>
              <a:latin typeface="Arial Narrow" panose="020B0606020202030204" pitchFamily="34" charset="0"/>
            </a:endParaRPr>
          </a:p>
        </c:rich>
      </c:tx>
      <c:layout>
        <c:manualLayout>
          <c:xMode val="edge"/>
          <c:yMode val="edge"/>
          <c:x val="0.10937760723168986"/>
          <c:y val="2.624025901408425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10481492545999994"/>
          <c:y val="0.11827796750598477"/>
          <c:w val="0.82735715847502223"/>
          <c:h val="0.59283847545128199"/>
        </c:manualLayout>
      </c:layout>
      <c:barChart>
        <c:barDir val="bar"/>
        <c:grouping val="stacked"/>
        <c:varyColors val="0"/>
        <c:ser>
          <c:idx val="0"/>
          <c:order val="0"/>
          <c:tx>
            <c:strRef>
              <c:f>Comparaison!$R$11</c:f>
              <c:strCache>
                <c:ptCount val="1"/>
                <c:pt idx="0">
                  <c:v>Coût d'investissement / an</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rial Narrow" panose="020B0606020202030204" pitchFamily="34"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Comparaison!$S$7:$U$7</c:f>
              <c:strCache>
                <c:ptCount val="3"/>
                <c:pt idx="0">
                  <c:v>Scénario 1</c:v>
                </c:pt>
                <c:pt idx="1">
                  <c:v>Scénario 2</c:v>
                </c:pt>
                <c:pt idx="2">
                  <c:v>Scénario 3</c:v>
                </c:pt>
              </c:strCache>
            </c:strRef>
          </c:cat>
          <c:val>
            <c:numRef>
              <c:f>Comparaison!$S$11:$U$11</c:f>
              <c:numCache>
                <c:formatCode>_("€"* #,##0.00_);_("€"* \(#,##0.00\);_("€"* "-"??_);_(@_)</c:formatCode>
                <c:ptCount val="3"/>
                <c:pt idx="0">
                  <c:v>15080.666666666666</c:v>
                </c:pt>
                <c:pt idx="1">
                  <c:v>13764</c:v>
                </c:pt>
                <c:pt idx="2">
                  <c:v>11665.666666666666</c:v>
                </c:pt>
              </c:numCache>
            </c:numRef>
          </c:val>
          <c:extLst>
            <c:ext xmlns:c16="http://schemas.microsoft.com/office/drawing/2014/chart" uri="{C3380CC4-5D6E-409C-BE32-E72D297353CC}">
              <c16:uniqueId val="{00000000-9FC2-4F03-9923-4F880D1D7F98}"/>
            </c:ext>
          </c:extLst>
        </c:ser>
        <c:ser>
          <c:idx val="1"/>
          <c:order val="1"/>
          <c:tx>
            <c:strRef>
              <c:f>Comparaison!$R$12</c:f>
              <c:strCache>
                <c:ptCount val="1"/>
                <c:pt idx="0">
                  <c:v>Coût d'entretien /an</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arrow" panose="020B0606020202030204" pitchFamily="34"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Comparaison!$S$7:$U$7</c:f>
              <c:strCache>
                <c:ptCount val="3"/>
                <c:pt idx="0">
                  <c:v>Scénario 1</c:v>
                </c:pt>
                <c:pt idx="1">
                  <c:v>Scénario 2</c:v>
                </c:pt>
                <c:pt idx="2">
                  <c:v>Scénario 3</c:v>
                </c:pt>
              </c:strCache>
            </c:strRef>
          </c:cat>
          <c:val>
            <c:numRef>
              <c:f>Comparaison!$S$12:$U$12</c:f>
              <c:numCache>
                <c:formatCode>_("€"* #,##0.00_);_("€"* \(#,##0.00\);_("€"* "-"??_);_(@_)</c:formatCode>
                <c:ptCount val="3"/>
                <c:pt idx="0">
                  <c:v>24939</c:v>
                </c:pt>
                <c:pt idx="1">
                  <c:v>19239</c:v>
                </c:pt>
                <c:pt idx="2">
                  <c:v>16729</c:v>
                </c:pt>
              </c:numCache>
            </c:numRef>
          </c:val>
          <c:extLst>
            <c:ext xmlns:c16="http://schemas.microsoft.com/office/drawing/2014/chart" uri="{C3380CC4-5D6E-409C-BE32-E72D297353CC}">
              <c16:uniqueId val="{00000001-9FC2-4F03-9923-4F880D1D7F98}"/>
            </c:ext>
          </c:extLst>
        </c:ser>
        <c:ser>
          <c:idx val="2"/>
          <c:order val="2"/>
          <c:tx>
            <c:strRef>
              <c:f>Comparaison!$R$13</c:f>
              <c:strCache>
                <c:ptCount val="1"/>
                <c:pt idx="0">
                  <c:v>Coût de maintenance /an</c:v>
                </c:pt>
              </c:strCache>
            </c:strRef>
          </c:tx>
          <c:spPr>
            <a:solidFill>
              <a:schemeClr val="accent6">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arrow" panose="020B0606020202030204" pitchFamily="34"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Comparaison!$S$7:$U$7</c:f>
              <c:strCache>
                <c:ptCount val="3"/>
                <c:pt idx="0">
                  <c:v>Scénario 1</c:v>
                </c:pt>
                <c:pt idx="1">
                  <c:v>Scénario 2</c:v>
                </c:pt>
                <c:pt idx="2">
                  <c:v>Scénario 3</c:v>
                </c:pt>
              </c:strCache>
            </c:strRef>
          </c:cat>
          <c:val>
            <c:numRef>
              <c:f>Comparaison!$S$13:$U$13</c:f>
              <c:numCache>
                <c:formatCode>_("€"* #,##0.00_);_("€"* \(#,##0.00\);_("€"* "-"??_);_(@_)</c:formatCode>
                <c:ptCount val="3"/>
                <c:pt idx="0">
                  <c:v>6157.5430000000006</c:v>
                </c:pt>
                <c:pt idx="1">
                  <c:v>6477.5430000000006</c:v>
                </c:pt>
                <c:pt idx="2">
                  <c:v>17531.543000000001</c:v>
                </c:pt>
              </c:numCache>
            </c:numRef>
          </c:val>
          <c:extLst>
            <c:ext xmlns:c16="http://schemas.microsoft.com/office/drawing/2014/chart" uri="{C3380CC4-5D6E-409C-BE32-E72D297353CC}">
              <c16:uniqueId val="{00000002-9FC2-4F03-9923-4F880D1D7F98}"/>
            </c:ext>
          </c:extLst>
        </c:ser>
        <c:dLbls>
          <c:showLegendKey val="0"/>
          <c:showVal val="0"/>
          <c:showCatName val="0"/>
          <c:showSerName val="0"/>
          <c:showPercent val="0"/>
          <c:showBubbleSize val="0"/>
        </c:dLbls>
        <c:gapWidth val="120"/>
        <c:overlap val="100"/>
        <c:axId val="638988912"/>
        <c:axId val="638988584"/>
      </c:barChart>
      <c:catAx>
        <c:axId val="6389889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Narrow" panose="020B0606020202030204" pitchFamily="34" charset="0"/>
                <a:ea typeface="+mn-ea"/>
                <a:cs typeface="+mn-cs"/>
              </a:defRPr>
            </a:pPr>
            <a:endParaRPr lang="fr-FR"/>
          </a:p>
        </c:txPr>
        <c:crossAx val="638988584"/>
        <c:crosses val="autoZero"/>
        <c:auto val="1"/>
        <c:lblAlgn val="ctr"/>
        <c:lblOffset val="100"/>
        <c:noMultiLvlLbl val="0"/>
      </c:catAx>
      <c:valAx>
        <c:axId val="638988584"/>
        <c:scaling>
          <c:orientation val="minMax"/>
        </c:scaling>
        <c:delete val="0"/>
        <c:axPos val="b"/>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38988912"/>
        <c:crosses val="autoZero"/>
        <c:crossBetween val="between"/>
      </c:valAx>
      <c:spPr>
        <a:noFill/>
        <a:ln>
          <a:noFill/>
        </a:ln>
        <a:effectLst/>
      </c:spPr>
    </c:plotArea>
    <c:legend>
      <c:legendPos val="b"/>
      <c:layout>
        <c:manualLayout>
          <c:xMode val="edge"/>
          <c:yMode val="edge"/>
          <c:x val="8.8812472518539215E-2"/>
          <c:y val="0.82362930158812975"/>
          <c:w val="0.62911380948910312"/>
          <c:h val="5.8289532848491171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Arial Narrow" panose="020B060602020203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Arial Narrow" panose="020B0606020202030204" pitchFamily="34" charset="0"/>
                <a:ea typeface="+mn-ea"/>
                <a:cs typeface="+mn-cs"/>
              </a:defRPr>
            </a:pPr>
            <a:r>
              <a:rPr lang="fr-FR" b="1">
                <a:solidFill>
                  <a:schemeClr val="tx1"/>
                </a:solidFill>
                <a:latin typeface="Arial Narrow" panose="020B0606020202030204" pitchFamily="34" charset="0"/>
              </a:rPr>
              <a:t>Co-facteurs</a:t>
            </a:r>
            <a:r>
              <a:rPr lang="fr-FR" b="1" baseline="0">
                <a:solidFill>
                  <a:schemeClr val="tx1"/>
                </a:solidFill>
                <a:latin typeface="Arial Narrow" panose="020B0606020202030204" pitchFamily="34" charset="0"/>
              </a:rPr>
              <a:t> :</a:t>
            </a:r>
            <a:r>
              <a:rPr lang="fr-FR" b="1">
                <a:solidFill>
                  <a:schemeClr val="tx1"/>
                </a:solidFill>
                <a:latin typeface="Arial Narrow" panose="020B0606020202030204" pitchFamily="34" charset="0"/>
              </a:rPr>
              <a:t> comparatif</a:t>
            </a:r>
          </a:p>
        </c:rich>
      </c:tx>
      <c:layout>
        <c:manualLayout>
          <c:xMode val="edge"/>
          <c:yMode val="edge"/>
          <c:x val="0.34046476610569182"/>
          <c:y val="6.7723219999146794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Arial Narrow" panose="020B0606020202030204" pitchFamily="34" charset="0"/>
              <a:ea typeface="+mn-ea"/>
              <a:cs typeface="+mn-cs"/>
            </a:defRPr>
          </a:pPr>
          <a:endParaRPr lang="fr-FR"/>
        </a:p>
      </c:txPr>
    </c:title>
    <c:autoTitleDeleted val="0"/>
    <c:plotArea>
      <c:layout/>
      <c:radarChart>
        <c:radarStyle val="marker"/>
        <c:varyColors val="0"/>
        <c:ser>
          <c:idx val="0"/>
          <c:order val="0"/>
          <c:tx>
            <c:strRef>
              <c:f>Comparaison!$S$15</c:f>
              <c:strCache>
                <c:ptCount val="1"/>
                <c:pt idx="0">
                  <c:v>Scénario 1</c:v>
                </c:pt>
              </c:strCache>
            </c:strRef>
          </c:tx>
          <c:spPr>
            <a:ln w="28575" cap="rnd">
              <a:solidFill>
                <a:schemeClr val="accent6"/>
              </a:solidFill>
              <a:round/>
            </a:ln>
            <a:effectLst/>
          </c:spPr>
          <c:marker>
            <c:symbol val="none"/>
          </c:marker>
          <c:cat>
            <c:strRef>
              <c:f>Comparaison!$R$16:$R$19</c:f>
              <c:strCache>
                <c:ptCount val="4"/>
                <c:pt idx="0">
                  <c:v>Perméabilité du sol (coefficient)</c:v>
                </c:pt>
                <c:pt idx="1">
                  <c:v>Biodiversité (coefficient)</c:v>
                </c:pt>
                <c:pt idx="2">
                  <c:v>Rafraichissement (coefficient)</c:v>
                </c:pt>
                <c:pt idx="3">
                  <c:v>Impact carbone (coefficient)</c:v>
                </c:pt>
              </c:strCache>
            </c:strRef>
          </c:cat>
          <c:val>
            <c:numRef>
              <c:f>Comparaison!$S$16:$S$19</c:f>
              <c:numCache>
                <c:formatCode>General</c:formatCode>
                <c:ptCount val="4"/>
                <c:pt idx="0">
                  <c:v>0.61399999999999999</c:v>
                </c:pt>
                <c:pt idx="1">
                  <c:v>0.47399999999999998</c:v>
                </c:pt>
                <c:pt idx="2">
                  <c:v>0.66800000000000004</c:v>
                </c:pt>
                <c:pt idx="3">
                  <c:v>0.52110000000000001</c:v>
                </c:pt>
              </c:numCache>
            </c:numRef>
          </c:val>
          <c:extLst>
            <c:ext xmlns:c16="http://schemas.microsoft.com/office/drawing/2014/chart" uri="{C3380CC4-5D6E-409C-BE32-E72D297353CC}">
              <c16:uniqueId val="{00000000-EC57-4EEC-A980-A79CBE60D28B}"/>
            </c:ext>
          </c:extLst>
        </c:ser>
        <c:ser>
          <c:idx val="1"/>
          <c:order val="1"/>
          <c:tx>
            <c:strRef>
              <c:f>Comparaison!$T$15</c:f>
              <c:strCache>
                <c:ptCount val="1"/>
                <c:pt idx="0">
                  <c:v>Scénario 2</c:v>
                </c:pt>
              </c:strCache>
            </c:strRef>
          </c:tx>
          <c:spPr>
            <a:ln w="28575" cap="rnd">
              <a:solidFill>
                <a:srgbClr val="FF6600"/>
              </a:solidFill>
              <a:round/>
            </a:ln>
            <a:effectLst/>
          </c:spPr>
          <c:marker>
            <c:symbol val="none"/>
          </c:marker>
          <c:cat>
            <c:strRef>
              <c:f>Comparaison!$R$16:$R$19</c:f>
              <c:strCache>
                <c:ptCount val="4"/>
                <c:pt idx="0">
                  <c:v>Perméabilité du sol (coefficient)</c:v>
                </c:pt>
                <c:pt idx="1">
                  <c:v>Biodiversité (coefficient)</c:v>
                </c:pt>
                <c:pt idx="2">
                  <c:v>Rafraichissement (coefficient)</c:v>
                </c:pt>
                <c:pt idx="3">
                  <c:v>Impact carbone (coefficient)</c:v>
                </c:pt>
              </c:strCache>
            </c:strRef>
          </c:cat>
          <c:val>
            <c:numRef>
              <c:f>Comparaison!$T$16:$T$19</c:f>
              <c:numCache>
                <c:formatCode>0.00</c:formatCode>
                <c:ptCount val="4"/>
                <c:pt idx="0">
                  <c:v>0.64400000000000002</c:v>
                </c:pt>
                <c:pt idx="1">
                  <c:v>0.34399999999999997</c:v>
                </c:pt>
                <c:pt idx="2">
                  <c:v>0.54800000000000004</c:v>
                </c:pt>
                <c:pt idx="3">
                  <c:v>0.60014999999999996</c:v>
                </c:pt>
              </c:numCache>
            </c:numRef>
          </c:val>
          <c:extLst>
            <c:ext xmlns:c16="http://schemas.microsoft.com/office/drawing/2014/chart" uri="{C3380CC4-5D6E-409C-BE32-E72D297353CC}">
              <c16:uniqueId val="{00000001-EC57-4EEC-A980-A79CBE60D28B}"/>
            </c:ext>
          </c:extLst>
        </c:ser>
        <c:ser>
          <c:idx val="2"/>
          <c:order val="2"/>
          <c:tx>
            <c:strRef>
              <c:f>Comparaison!$U$15</c:f>
              <c:strCache>
                <c:ptCount val="1"/>
                <c:pt idx="0">
                  <c:v>Scénario 3</c:v>
                </c:pt>
              </c:strCache>
            </c:strRef>
          </c:tx>
          <c:spPr>
            <a:ln w="28575" cap="rnd">
              <a:solidFill>
                <a:schemeClr val="tx1">
                  <a:lumMod val="50000"/>
                  <a:lumOff val="50000"/>
                </a:schemeClr>
              </a:solidFill>
              <a:round/>
            </a:ln>
            <a:effectLst/>
          </c:spPr>
          <c:marker>
            <c:symbol val="none"/>
          </c:marker>
          <c:cat>
            <c:strRef>
              <c:f>Comparaison!$R$16:$R$19</c:f>
              <c:strCache>
                <c:ptCount val="4"/>
                <c:pt idx="0">
                  <c:v>Perméabilité du sol (coefficient)</c:v>
                </c:pt>
                <c:pt idx="1">
                  <c:v>Biodiversité (coefficient)</c:v>
                </c:pt>
                <c:pt idx="2">
                  <c:v>Rafraichissement (coefficient)</c:v>
                </c:pt>
                <c:pt idx="3">
                  <c:v>Impact carbone (coefficient)</c:v>
                </c:pt>
              </c:strCache>
            </c:strRef>
          </c:cat>
          <c:val>
            <c:numRef>
              <c:f>Comparaison!$U$16:$U$19</c:f>
              <c:numCache>
                <c:formatCode>0.00</c:formatCode>
                <c:ptCount val="4"/>
                <c:pt idx="0">
                  <c:v>0.30099999999999999</c:v>
                </c:pt>
                <c:pt idx="1">
                  <c:v>0.128</c:v>
                </c:pt>
                <c:pt idx="2">
                  <c:v>0.27200000000000002</c:v>
                </c:pt>
                <c:pt idx="3">
                  <c:v>0.67110000000000003</c:v>
                </c:pt>
              </c:numCache>
            </c:numRef>
          </c:val>
          <c:extLst>
            <c:ext xmlns:c16="http://schemas.microsoft.com/office/drawing/2014/chart" uri="{C3380CC4-5D6E-409C-BE32-E72D297353CC}">
              <c16:uniqueId val="{00000002-EC57-4EEC-A980-A79CBE60D28B}"/>
            </c:ext>
          </c:extLst>
        </c:ser>
        <c:dLbls>
          <c:showLegendKey val="0"/>
          <c:showVal val="0"/>
          <c:showCatName val="0"/>
          <c:showSerName val="0"/>
          <c:showPercent val="0"/>
          <c:showBubbleSize val="0"/>
        </c:dLbls>
        <c:axId val="512081072"/>
        <c:axId val="512083368"/>
      </c:radarChart>
      <c:catAx>
        <c:axId val="512081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fr-FR"/>
          </a:p>
        </c:txPr>
        <c:crossAx val="512083368"/>
        <c:crosses val="autoZero"/>
        <c:auto val="1"/>
        <c:lblAlgn val="ctr"/>
        <c:lblOffset val="100"/>
        <c:noMultiLvlLbl val="0"/>
      </c:catAx>
      <c:valAx>
        <c:axId val="5120833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12081072"/>
        <c:crosses val="autoZero"/>
        <c:crossBetween val="between"/>
      </c:valAx>
      <c:spPr>
        <a:noFill/>
        <a:ln>
          <a:noFill/>
        </a:ln>
        <a:effectLst/>
      </c:spPr>
    </c:plotArea>
    <c:legend>
      <c:legendPos val="t"/>
      <c:layout>
        <c:manualLayout>
          <c:xMode val="edge"/>
          <c:yMode val="edge"/>
          <c:x val="0.7708769688626308"/>
          <c:y val="8.565515085979046E-2"/>
          <c:w val="0.19547477423656026"/>
          <c:h val="0.3029145328790320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4"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editAs="oneCell">
    <xdr:from>
      <xdr:col>0</xdr:col>
      <xdr:colOff>1609724</xdr:colOff>
      <xdr:row>2</xdr:row>
      <xdr:rowOff>0</xdr:rowOff>
    </xdr:from>
    <xdr:to>
      <xdr:col>0</xdr:col>
      <xdr:colOff>2429995</xdr:colOff>
      <xdr:row>2</xdr:row>
      <xdr:rowOff>1028700</xdr:rowOff>
    </xdr:to>
    <xdr:pic>
      <xdr:nvPicPr>
        <xdr:cNvPr id="2" name="Image 1">
          <a:extLst>
            <a:ext uri="{FF2B5EF4-FFF2-40B4-BE49-F238E27FC236}">
              <a16:creationId xmlns:a16="http://schemas.microsoft.com/office/drawing/2014/main" id="{5515F81B-9C06-40D7-81CC-4C7FD44BEFD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9724" y="466725"/>
          <a:ext cx="820271" cy="1028700"/>
        </a:xfrm>
        <a:prstGeom prst="rect">
          <a:avLst/>
        </a:prstGeom>
        <a:noFill/>
        <a:ln>
          <a:noFill/>
        </a:ln>
      </xdr:spPr>
    </xdr:pic>
    <xdr:clientData/>
  </xdr:twoCellAnchor>
  <xdr:twoCellAnchor editAs="oneCell">
    <xdr:from>
      <xdr:col>0</xdr:col>
      <xdr:colOff>2743200</xdr:colOff>
      <xdr:row>2</xdr:row>
      <xdr:rowOff>95250</xdr:rowOff>
    </xdr:from>
    <xdr:to>
      <xdr:col>0</xdr:col>
      <xdr:colOff>3657600</xdr:colOff>
      <xdr:row>2</xdr:row>
      <xdr:rowOff>971550</xdr:rowOff>
    </xdr:to>
    <xdr:pic>
      <xdr:nvPicPr>
        <xdr:cNvPr id="3" name="Image 2" descr="Tribu logo">
          <a:extLst>
            <a:ext uri="{FF2B5EF4-FFF2-40B4-BE49-F238E27FC236}">
              <a16:creationId xmlns:a16="http://schemas.microsoft.com/office/drawing/2014/main" id="{AE7A7D61-BBAB-4049-9A9A-C18597E507D7}"/>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43200" y="561975"/>
          <a:ext cx="914400" cy="876300"/>
        </a:xfrm>
        <a:prstGeom prst="rect">
          <a:avLst/>
        </a:prstGeom>
        <a:noFill/>
        <a:ln>
          <a:noFill/>
        </a:ln>
      </xdr:spPr>
    </xdr:pic>
    <xdr:clientData/>
  </xdr:twoCellAnchor>
  <xdr:twoCellAnchor editAs="oneCell">
    <xdr:from>
      <xdr:col>0</xdr:col>
      <xdr:colOff>409575</xdr:colOff>
      <xdr:row>2</xdr:row>
      <xdr:rowOff>9525</xdr:rowOff>
    </xdr:from>
    <xdr:to>
      <xdr:col>0</xdr:col>
      <xdr:colOff>1499235</xdr:colOff>
      <xdr:row>2</xdr:row>
      <xdr:rowOff>986155</xdr:rowOff>
    </xdr:to>
    <xdr:pic>
      <xdr:nvPicPr>
        <xdr:cNvPr id="4" name="Image 3">
          <a:extLst>
            <a:ext uri="{FF2B5EF4-FFF2-40B4-BE49-F238E27FC236}">
              <a16:creationId xmlns:a16="http://schemas.microsoft.com/office/drawing/2014/main" id="{F4C35F46-A119-449D-B6FD-94E7E4C19CBD}"/>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4866" b="5505"/>
        <a:stretch/>
      </xdr:blipFill>
      <xdr:spPr bwMode="auto">
        <a:xfrm>
          <a:off x="409575" y="476250"/>
          <a:ext cx="1089660" cy="976630"/>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28014</xdr:colOff>
      <xdr:row>64</xdr:row>
      <xdr:rowOff>112058</xdr:rowOff>
    </xdr:from>
    <xdr:to>
      <xdr:col>8</xdr:col>
      <xdr:colOff>0</xdr:colOff>
      <xdr:row>84</xdr:row>
      <xdr:rowOff>134470</xdr:rowOff>
    </xdr:to>
    <xdr:graphicFrame macro="">
      <xdr:nvGraphicFramePr>
        <xdr:cNvPr id="3" name="Graphique 2">
          <a:extLst>
            <a:ext uri="{FF2B5EF4-FFF2-40B4-BE49-F238E27FC236}">
              <a16:creationId xmlns:a16="http://schemas.microsoft.com/office/drawing/2014/main" id="{825D1ED4-B255-4CEC-A1AD-B1C00E6F1D3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151278</xdr:colOff>
      <xdr:row>64</xdr:row>
      <xdr:rowOff>22412</xdr:rowOff>
    </xdr:from>
    <xdr:to>
      <xdr:col>22</xdr:col>
      <xdr:colOff>295274</xdr:colOff>
      <xdr:row>84</xdr:row>
      <xdr:rowOff>163286</xdr:rowOff>
    </xdr:to>
    <xdr:graphicFrame macro="">
      <xdr:nvGraphicFramePr>
        <xdr:cNvPr id="4" name="Graphique 3">
          <a:extLst>
            <a:ext uri="{FF2B5EF4-FFF2-40B4-BE49-F238E27FC236}">
              <a16:creationId xmlns:a16="http://schemas.microsoft.com/office/drawing/2014/main" id="{9C4B4DA9-B412-4252-B7FA-FC363CD86A9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809625</xdr:colOff>
      <xdr:row>87</xdr:row>
      <xdr:rowOff>19050</xdr:rowOff>
    </xdr:from>
    <xdr:to>
      <xdr:col>6</xdr:col>
      <xdr:colOff>28575</xdr:colOff>
      <xdr:row>104</xdr:row>
      <xdr:rowOff>114299</xdr:rowOff>
    </xdr:to>
    <xdr:graphicFrame macro="">
      <xdr:nvGraphicFramePr>
        <xdr:cNvPr id="8" name="Graphique 7">
          <a:extLst>
            <a:ext uri="{FF2B5EF4-FFF2-40B4-BE49-F238E27FC236}">
              <a16:creationId xmlns:a16="http://schemas.microsoft.com/office/drawing/2014/main" id="{53EB7CA2-E871-49F6-8740-107622F94A7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28014</xdr:colOff>
      <xdr:row>64</xdr:row>
      <xdr:rowOff>112058</xdr:rowOff>
    </xdr:from>
    <xdr:to>
      <xdr:col>8</xdr:col>
      <xdr:colOff>0</xdr:colOff>
      <xdr:row>84</xdr:row>
      <xdr:rowOff>134470</xdr:rowOff>
    </xdr:to>
    <xdr:graphicFrame macro="">
      <xdr:nvGraphicFramePr>
        <xdr:cNvPr id="2" name="Graphique 1">
          <a:extLst>
            <a:ext uri="{FF2B5EF4-FFF2-40B4-BE49-F238E27FC236}">
              <a16:creationId xmlns:a16="http://schemas.microsoft.com/office/drawing/2014/main" id="{C826B6B7-53E4-4289-87C2-8792B4790E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151278</xdr:colOff>
      <xdr:row>64</xdr:row>
      <xdr:rowOff>22412</xdr:rowOff>
    </xdr:from>
    <xdr:to>
      <xdr:col>22</xdr:col>
      <xdr:colOff>295274</xdr:colOff>
      <xdr:row>84</xdr:row>
      <xdr:rowOff>163286</xdr:rowOff>
    </xdr:to>
    <xdr:graphicFrame macro="">
      <xdr:nvGraphicFramePr>
        <xdr:cNvPr id="3" name="Graphique 2">
          <a:extLst>
            <a:ext uri="{FF2B5EF4-FFF2-40B4-BE49-F238E27FC236}">
              <a16:creationId xmlns:a16="http://schemas.microsoft.com/office/drawing/2014/main" id="{7EC12CFB-757E-49DC-B0C8-7E9357928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809625</xdr:colOff>
      <xdr:row>87</xdr:row>
      <xdr:rowOff>19050</xdr:rowOff>
    </xdr:from>
    <xdr:to>
      <xdr:col>6</xdr:col>
      <xdr:colOff>28575</xdr:colOff>
      <xdr:row>104</xdr:row>
      <xdr:rowOff>114299</xdr:rowOff>
    </xdr:to>
    <xdr:graphicFrame macro="">
      <xdr:nvGraphicFramePr>
        <xdr:cNvPr id="4" name="Graphique 3">
          <a:extLst>
            <a:ext uri="{FF2B5EF4-FFF2-40B4-BE49-F238E27FC236}">
              <a16:creationId xmlns:a16="http://schemas.microsoft.com/office/drawing/2014/main" id="{3A5AE0FA-36E0-46AC-9D1B-3C0572EECD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28014</xdr:colOff>
      <xdr:row>64</xdr:row>
      <xdr:rowOff>112058</xdr:rowOff>
    </xdr:from>
    <xdr:to>
      <xdr:col>8</xdr:col>
      <xdr:colOff>0</xdr:colOff>
      <xdr:row>84</xdr:row>
      <xdr:rowOff>134470</xdr:rowOff>
    </xdr:to>
    <xdr:graphicFrame macro="">
      <xdr:nvGraphicFramePr>
        <xdr:cNvPr id="2" name="Graphique 1">
          <a:extLst>
            <a:ext uri="{FF2B5EF4-FFF2-40B4-BE49-F238E27FC236}">
              <a16:creationId xmlns:a16="http://schemas.microsoft.com/office/drawing/2014/main" id="{D232C4FD-5BE2-4616-A247-12FDEC0FA7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151278</xdr:colOff>
      <xdr:row>64</xdr:row>
      <xdr:rowOff>22412</xdr:rowOff>
    </xdr:from>
    <xdr:to>
      <xdr:col>22</xdr:col>
      <xdr:colOff>295274</xdr:colOff>
      <xdr:row>84</xdr:row>
      <xdr:rowOff>163286</xdr:rowOff>
    </xdr:to>
    <xdr:graphicFrame macro="">
      <xdr:nvGraphicFramePr>
        <xdr:cNvPr id="3" name="Graphique 2">
          <a:extLst>
            <a:ext uri="{FF2B5EF4-FFF2-40B4-BE49-F238E27FC236}">
              <a16:creationId xmlns:a16="http://schemas.microsoft.com/office/drawing/2014/main" id="{7220B985-DA44-44D5-ADCB-8DECDA5C42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809625</xdr:colOff>
      <xdr:row>87</xdr:row>
      <xdr:rowOff>19050</xdr:rowOff>
    </xdr:from>
    <xdr:to>
      <xdr:col>6</xdr:col>
      <xdr:colOff>28575</xdr:colOff>
      <xdr:row>104</xdr:row>
      <xdr:rowOff>114299</xdr:rowOff>
    </xdr:to>
    <xdr:graphicFrame macro="">
      <xdr:nvGraphicFramePr>
        <xdr:cNvPr id="4" name="Graphique 3">
          <a:extLst>
            <a:ext uri="{FF2B5EF4-FFF2-40B4-BE49-F238E27FC236}">
              <a16:creationId xmlns:a16="http://schemas.microsoft.com/office/drawing/2014/main" id="{CDB2E010-46F9-4B68-8F9B-D63E8FEB4F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142874</xdr:colOff>
      <xdr:row>18</xdr:row>
      <xdr:rowOff>114300</xdr:rowOff>
    </xdr:from>
    <xdr:to>
      <xdr:col>6</xdr:col>
      <xdr:colOff>657225</xdr:colOff>
      <xdr:row>38</xdr:row>
      <xdr:rowOff>171449</xdr:rowOff>
    </xdr:to>
    <xdr:graphicFrame macro="">
      <xdr:nvGraphicFramePr>
        <xdr:cNvPr id="2" name="Graphique 1">
          <a:extLst>
            <a:ext uri="{FF2B5EF4-FFF2-40B4-BE49-F238E27FC236}">
              <a16:creationId xmlns:a16="http://schemas.microsoft.com/office/drawing/2014/main" id="{DBBE7EC8-F479-4B0B-AA60-DBF60AD70DE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80961</xdr:colOff>
      <xdr:row>18</xdr:row>
      <xdr:rowOff>157161</xdr:rowOff>
    </xdr:from>
    <xdr:to>
      <xdr:col>16</xdr:col>
      <xdr:colOff>676275</xdr:colOff>
      <xdr:row>37</xdr:row>
      <xdr:rowOff>171450</xdr:rowOff>
    </xdr:to>
    <xdr:graphicFrame macro="">
      <xdr:nvGraphicFramePr>
        <xdr:cNvPr id="4" name="Graphique 3">
          <a:extLst>
            <a:ext uri="{FF2B5EF4-FFF2-40B4-BE49-F238E27FC236}">
              <a16:creationId xmlns:a16="http://schemas.microsoft.com/office/drawing/2014/main" id="{79C28132-1233-433D-9F6D-1EB1A9CFB1F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338417</xdr:colOff>
      <xdr:row>41</xdr:row>
      <xdr:rowOff>4482</xdr:rowOff>
    </xdr:from>
    <xdr:to>
      <xdr:col>16</xdr:col>
      <xdr:colOff>933731</xdr:colOff>
      <xdr:row>59</xdr:row>
      <xdr:rowOff>104495</xdr:rowOff>
    </xdr:to>
    <xdr:graphicFrame macro="">
      <xdr:nvGraphicFramePr>
        <xdr:cNvPr id="6" name="Graphique 5">
          <a:extLst>
            <a:ext uri="{FF2B5EF4-FFF2-40B4-BE49-F238E27FC236}">
              <a16:creationId xmlns:a16="http://schemas.microsoft.com/office/drawing/2014/main" id="{B723E02B-49D8-485E-9EE0-8C41CDFB53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386603</xdr:colOff>
      <xdr:row>41</xdr:row>
      <xdr:rowOff>1120</xdr:rowOff>
    </xdr:from>
    <xdr:to>
      <xdr:col>5</xdr:col>
      <xdr:colOff>616324</xdr:colOff>
      <xdr:row>61</xdr:row>
      <xdr:rowOff>56029</xdr:rowOff>
    </xdr:to>
    <xdr:graphicFrame macro="">
      <xdr:nvGraphicFramePr>
        <xdr:cNvPr id="3" name="Graphique 2">
          <a:extLst>
            <a:ext uri="{FF2B5EF4-FFF2-40B4-BE49-F238E27FC236}">
              <a16:creationId xmlns:a16="http://schemas.microsoft.com/office/drawing/2014/main" id="{2042D8BB-87DC-424E-97BC-765E4784134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2BB35-150E-42E0-9D07-817A0FD15DA8}">
  <sheetPr>
    <tabColor rgb="FF92D050"/>
  </sheetPr>
  <dimension ref="A1:T4"/>
  <sheetViews>
    <sheetView workbookViewId="0">
      <selection activeCell="A5" sqref="A5"/>
    </sheetView>
  </sheetViews>
  <sheetFormatPr baseColWidth="10" defaultRowHeight="16.5" x14ac:dyDescent="0.3"/>
  <cols>
    <col min="1" max="1" width="75.140625" style="40" customWidth="1"/>
    <col min="2" max="2" width="14.5703125" style="40" customWidth="1"/>
    <col min="3" max="16384" width="11.42578125" style="40"/>
  </cols>
  <sheetData>
    <row r="1" spans="1:20" s="155" customFormat="1" ht="20.25" x14ac:dyDescent="0.3">
      <c r="A1" s="154" t="s">
        <v>8</v>
      </c>
      <c r="D1" s="156"/>
      <c r="E1" s="157"/>
      <c r="F1" s="156"/>
      <c r="G1" s="156"/>
      <c r="I1" s="157"/>
      <c r="J1" s="156"/>
      <c r="K1" s="156"/>
      <c r="M1" s="158"/>
      <c r="O1" s="157"/>
      <c r="P1" s="156"/>
      <c r="Q1" s="156"/>
      <c r="R1" s="156"/>
      <c r="S1" s="156"/>
      <c r="T1" s="156"/>
    </row>
    <row r="3" spans="1:20" ht="88.5" customHeight="1" x14ac:dyDescent="0.3"/>
    <row r="4" spans="1:20" ht="195.75" customHeight="1" x14ac:dyDescent="0.3">
      <c r="A4" s="163" t="s">
        <v>115</v>
      </c>
    </row>
  </sheetData>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54F36-0700-4F07-B164-CB57DDE242DC}">
  <sheetPr>
    <pageSetUpPr fitToPage="1"/>
  </sheetPr>
  <dimension ref="A1:AR87"/>
  <sheetViews>
    <sheetView zoomScaleNormal="100" workbookViewId="0">
      <pane xSplit="2" ySplit="7" topLeftCell="C86" activePane="bottomRight" state="frozen"/>
      <selection pane="topRight" activeCell="C1" sqref="C1"/>
      <selection pane="bottomLeft" activeCell="A8" sqref="A8"/>
      <selection pane="bottomRight" activeCell="C26" sqref="C26"/>
    </sheetView>
  </sheetViews>
  <sheetFormatPr baseColWidth="10" defaultRowHeight="16.5" x14ac:dyDescent="0.3"/>
  <cols>
    <col min="1" max="1" width="29.28515625" style="2" customWidth="1"/>
    <col min="2" max="2" width="37" style="2" customWidth="1"/>
    <col min="3" max="3" width="10" style="2" customWidth="1"/>
    <col min="4" max="4" width="6.5703125" style="7" customWidth="1"/>
    <col min="5" max="5" width="9.28515625" style="30" customWidth="1"/>
    <col min="6" max="6" width="12.28515625" style="7" customWidth="1"/>
    <col min="7" max="7" width="3.7109375" style="7" customWidth="1"/>
    <col min="8" max="8" width="55.28515625" style="2" customWidth="1"/>
    <col min="9" max="9" width="9.28515625" style="30" customWidth="1"/>
    <col min="10" max="10" width="9.7109375" style="7" customWidth="1"/>
    <col min="11" max="11" width="4" style="7" customWidth="1"/>
    <col min="12" max="12" width="49.5703125" style="2" customWidth="1"/>
    <col min="13" max="13" width="11.140625" style="45" customWidth="1"/>
    <col min="14" max="14" width="5.28515625" style="2" customWidth="1"/>
    <col min="15" max="15" width="9.28515625" style="30" customWidth="1"/>
    <col min="16" max="16" width="11" style="7" customWidth="1"/>
    <col min="17" max="17" width="4.28515625" style="7" customWidth="1"/>
    <col min="18" max="20" width="11.7109375" style="7" customWidth="1"/>
    <col min="21" max="21" width="11.42578125" style="2" customWidth="1"/>
    <col min="22" max="24" width="11.42578125" style="2"/>
    <col min="25" max="25" width="11.42578125" style="40"/>
    <col min="26" max="26" width="31.7109375" style="40" customWidth="1"/>
    <col min="27" max="27" width="21.28515625" style="40" customWidth="1"/>
    <col min="28" max="28" width="20.5703125" style="40" customWidth="1"/>
    <col min="29" max="29" width="23.7109375" style="40" customWidth="1"/>
    <col min="30" max="44" width="11.42578125" style="40"/>
    <col min="45" max="16384" width="11.42578125" style="2"/>
  </cols>
  <sheetData>
    <row r="1" spans="1:44" s="155" customFormat="1" ht="20.25" x14ac:dyDescent="0.3">
      <c r="A1" s="154" t="s">
        <v>8</v>
      </c>
      <c r="D1" s="156"/>
      <c r="E1" s="157"/>
      <c r="F1" s="156"/>
      <c r="G1" s="156"/>
      <c r="I1" s="157"/>
      <c r="J1" s="156"/>
      <c r="K1" s="156"/>
      <c r="M1" s="158"/>
      <c r="O1" s="157"/>
      <c r="P1" s="156"/>
      <c r="Q1" s="156"/>
      <c r="R1" s="156"/>
      <c r="S1" s="156"/>
      <c r="T1" s="156"/>
    </row>
    <row r="2" spans="1:44" s="40" customFormat="1" x14ac:dyDescent="0.3">
      <c r="A2" s="62"/>
      <c r="D2" s="53"/>
      <c r="E2" s="54"/>
      <c r="F2" s="53"/>
      <c r="G2" s="53"/>
      <c r="I2" s="54"/>
      <c r="J2" s="53"/>
      <c r="K2" s="53"/>
      <c r="M2" s="55"/>
      <c r="O2" s="54"/>
      <c r="P2" s="53"/>
      <c r="Q2" s="53"/>
      <c r="R2" s="53"/>
      <c r="S2" s="53"/>
      <c r="T2" s="53"/>
    </row>
    <row r="3" spans="1:44" s="40" customFormat="1" ht="23.25" x14ac:dyDescent="0.35">
      <c r="A3" s="28"/>
      <c r="B3" s="229" t="s">
        <v>58</v>
      </c>
      <c r="C3" s="227" t="s">
        <v>42</v>
      </c>
      <c r="D3" s="232" t="s">
        <v>124</v>
      </c>
      <c r="E3" s="74"/>
      <c r="F3" s="233"/>
      <c r="G3" s="233"/>
      <c r="H3" s="231" t="s">
        <v>41</v>
      </c>
      <c r="I3" s="234">
        <v>30</v>
      </c>
      <c r="J3" s="136" t="s">
        <v>40</v>
      </c>
      <c r="K3" s="136"/>
      <c r="M3" s="55"/>
      <c r="O3" s="54"/>
      <c r="P3" s="53"/>
      <c r="Q3" s="53"/>
      <c r="R3" s="53"/>
      <c r="S3" s="53"/>
      <c r="T3" s="53"/>
    </row>
    <row r="4" spans="1:44" ht="23.25" customHeight="1" x14ac:dyDescent="0.3">
      <c r="A4" s="28"/>
    </row>
    <row r="5" spans="1:44" s="1" customFormat="1" ht="22.5" customHeight="1" x14ac:dyDescent="0.3">
      <c r="B5" s="117" t="s">
        <v>109</v>
      </c>
      <c r="C5" s="27"/>
      <c r="D5" s="27"/>
      <c r="E5" s="31"/>
      <c r="F5" s="27"/>
      <c r="G5" s="27"/>
      <c r="H5" s="117" t="s">
        <v>110</v>
      </c>
      <c r="I5" s="31"/>
      <c r="J5" s="27"/>
      <c r="K5" s="27"/>
      <c r="L5" s="117" t="s">
        <v>111</v>
      </c>
      <c r="M5" s="46"/>
      <c r="N5" s="5"/>
      <c r="O5" s="31"/>
      <c r="P5" s="27"/>
      <c r="Q5" s="27"/>
      <c r="R5" s="169" t="s">
        <v>43</v>
      </c>
      <c r="S5" s="170"/>
      <c r="T5" s="170"/>
      <c r="U5" s="171"/>
      <c r="Y5" s="42"/>
      <c r="Z5" s="42"/>
      <c r="AA5" s="47"/>
      <c r="AB5" s="47"/>
      <c r="AC5" s="47"/>
      <c r="AD5" s="42"/>
      <c r="AE5" s="42"/>
      <c r="AF5" s="42"/>
      <c r="AG5" s="42"/>
      <c r="AH5" s="42"/>
      <c r="AI5" s="42"/>
      <c r="AJ5" s="42"/>
      <c r="AK5" s="42"/>
      <c r="AL5" s="42"/>
      <c r="AM5" s="42"/>
      <c r="AN5" s="42"/>
      <c r="AO5" s="42"/>
      <c r="AP5" s="42"/>
      <c r="AQ5" s="42"/>
      <c r="AR5" s="42"/>
    </row>
    <row r="6" spans="1:44" x14ac:dyDescent="0.3">
      <c r="B6" s="116" t="s">
        <v>5</v>
      </c>
      <c r="C6" s="3"/>
      <c r="D6" s="6"/>
      <c r="E6" s="4"/>
      <c r="F6" s="6"/>
      <c r="G6" s="6"/>
      <c r="H6" s="116" t="s">
        <v>6</v>
      </c>
      <c r="I6" s="4"/>
      <c r="J6" s="6"/>
      <c r="K6" s="6"/>
      <c r="L6" s="116" t="s">
        <v>55</v>
      </c>
      <c r="M6" s="4"/>
      <c r="N6" s="3"/>
      <c r="O6" s="4"/>
      <c r="P6" s="6"/>
      <c r="Q6" s="6"/>
      <c r="R6" s="172"/>
      <c r="S6" s="173"/>
      <c r="T6" s="173"/>
      <c r="U6" s="174"/>
      <c r="V6" s="41"/>
      <c r="Z6" s="43"/>
      <c r="AA6" s="52"/>
      <c r="AB6" s="52"/>
      <c r="AC6" s="52"/>
    </row>
    <row r="7" spans="1:44" ht="42.75" customHeight="1" x14ac:dyDescent="0.3">
      <c r="A7" s="6" t="s">
        <v>121</v>
      </c>
      <c r="B7" s="32" t="s">
        <v>120</v>
      </c>
      <c r="C7" s="4" t="s">
        <v>61</v>
      </c>
      <c r="D7" s="6"/>
      <c r="E7" s="4" t="s">
        <v>106</v>
      </c>
      <c r="F7" s="4" t="s">
        <v>107</v>
      </c>
      <c r="G7" s="6"/>
      <c r="H7" s="32"/>
      <c r="I7" s="4" t="s">
        <v>106</v>
      </c>
      <c r="J7" s="4" t="s">
        <v>107</v>
      </c>
      <c r="K7" s="4"/>
      <c r="L7" s="32"/>
      <c r="M7" s="65" t="s">
        <v>65</v>
      </c>
      <c r="N7" s="3"/>
      <c r="O7" s="4" t="s">
        <v>106</v>
      </c>
      <c r="P7" s="4" t="s">
        <v>107</v>
      </c>
      <c r="Q7" s="4"/>
      <c r="R7" s="175" t="s">
        <v>108</v>
      </c>
      <c r="S7" s="176" t="s">
        <v>38</v>
      </c>
      <c r="T7" s="176" t="s">
        <v>37</v>
      </c>
      <c r="U7" s="177" t="s">
        <v>114</v>
      </c>
      <c r="V7" s="41"/>
      <c r="Z7" s="43"/>
      <c r="AA7" s="52" t="s">
        <v>7</v>
      </c>
      <c r="AB7" s="52" t="s">
        <v>44</v>
      </c>
      <c r="AC7" s="52" t="s">
        <v>45</v>
      </c>
    </row>
    <row r="8" spans="1:44" ht="17.25" thickBot="1" x14ac:dyDescent="0.35">
      <c r="A8" s="24"/>
      <c r="B8" s="61" t="s">
        <v>12</v>
      </c>
      <c r="C8" s="35">
        <v>1000</v>
      </c>
      <c r="D8" s="8" t="s">
        <v>86</v>
      </c>
      <c r="E8" s="127"/>
      <c r="F8" s="127"/>
      <c r="G8" s="8"/>
      <c r="H8" s="34"/>
      <c r="I8" s="94"/>
      <c r="J8" s="33"/>
      <c r="K8" s="33"/>
      <c r="L8" s="34"/>
      <c r="M8" s="36"/>
      <c r="N8" s="36"/>
      <c r="O8" s="94"/>
      <c r="P8" s="33"/>
      <c r="Q8" s="33"/>
      <c r="R8" s="178"/>
      <c r="S8" s="179"/>
      <c r="T8" s="179"/>
      <c r="U8" s="179"/>
      <c r="V8" s="41"/>
      <c r="Z8" s="43" t="s">
        <v>28</v>
      </c>
      <c r="AA8" s="49">
        <f>SUM(F9:F14)</f>
        <v>129500</v>
      </c>
      <c r="AB8" s="49">
        <f>SUM(J9:J14)*$I$3</f>
        <v>0</v>
      </c>
      <c r="AC8" s="49">
        <f>SUM(P9:P14)*I3/10</f>
        <v>0</v>
      </c>
    </row>
    <row r="9" spans="1:44" ht="17.25" customHeight="1" x14ac:dyDescent="0.3">
      <c r="A9" s="129" t="s">
        <v>27</v>
      </c>
      <c r="B9" s="121" t="s">
        <v>117</v>
      </c>
      <c r="C9" s="122">
        <f>C8</f>
        <v>1000</v>
      </c>
      <c r="D9" s="123" t="s">
        <v>86</v>
      </c>
      <c r="E9" s="124">
        <v>85</v>
      </c>
      <c r="F9" s="125">
        <f>C9*E9</f>
        <v>85000</v>
      </c>
      <c r="G9" s="123"/>
      <c r="H9" s="251" t="s">
        <v>136</v>
      </c>
      <c r="I9" s="252"/>
      <c r="J9" s="181"/>
      <c r="K9" s="181"/>
      <c r="L9" s="251" t="s">
        <v>137</v>
      </c>
      <c r="M9" s="37"/>
      <c r="N9" s="37"/>
      <c r="O9" s="82"/>
      <c r="P9" s="37"/>
      <c r="Q9" s="37"/>
      <c r="R9" s="180"/>
      <c r="S9" s="181"/>
      <c r="T9" s="181"/>
      <c r="U9" s="181"/>
      <c r="V9" s="41"/>
      <c r="Z9" s="43" t="str">
        <f>A15</f>
        <v>Réseaux secs, humides</v>
      </c>
      <c r="AA9" s="49">
        <f>SUM(F15:F21)</f>
        <v>57000</v>
      </c>
      <c r="AB9" s="49">
        <f>SUM(J15:J21)*$I$3</f>
        <v>420</v>
      </c>
      <c r="AC9" s="49">
        <f>SUM(P15:P21)*I3/10</f>
        <v>37200</v>
      </c>
    </row>
    <row r="10" spans="1:44" ht="17.25" customHeight="1" x14ac:dyDescent="0.3">
      <c r="A10" s="129" t="s">
        <v>17</v>
      </c>
      <c r="B10" s="67" t="s">
        <v>89</v>
      </c>
      <c r="C10" s="16">
        <v>1000</v>
      </c>
      <c r="D10" s="13" t="s">
        <v>11</v>
      </c>
      <c r="E10" s="76">
        <v>15</v>
      </c>
      <c r="F10" s="105">
        <f>C10*E10</f>
        <v>15000</v>
      </c>
      <c r="G10" s="126"/>
      <c r="H10" s="253" t="s">
        <v>136</v>
      </c>
      <c r="I10" s="254"/>
      <c r="J10" s="184"/>
      <c r="K10" s="184"/>
      <c r="L10" s="253" t="s">
        <v>137</v>
      </c>
      <c r="M10" s="9"/>
      <c r="N10" s="9"/>
      <c r="O10" s="85"/>
      <c r="P10" s="9"/>
      <c r="Q10" s="9"/>
      <c r="R10" s="183"/>
      <c r="S10" s="184"/>
      <c r="T10" s="184"/>
      <c r="U10" s="185">
        <v>0.1</v>
      </c>
      <c r="V10" s="41"/>
      <c r="Z10" s="43" t="str">
        <f>A22</f>
        <v xml:space="preserve">Revêtements de sol </v>
      </c>
      <c r="AA10" s="49">
        <f>SUM(F22:F30)</f>
        <v>49500</v>
      </c>
      <c r="AB10" s="49">
        <f>SUM(J22:J30)*I3</f>
        <v>129000</v>
      </c>
      <c r="AC10" s="49">
        <f>SUM(P22:P30)*I3/10</f>
        <v>30150</v>
      </c>
    </row>
    <row r="11" spans="1:44" ht="17.25" customHeight="1" x14ac:dyDescent="0.3">
      <c r="A11" s="130" t="s">
        <v>18</v>
      </c>
      <c r="B11" s="67" t="s">
        <v>46</v>
      </c>
      <c r="C11" s="16">
        <v>100</v>
      </c>
      <c r="D11" s="13" t="s">
        <v>10</v>
      </c>
      <c r="E11" s="76">
        <v>50</v>
      </c>
      <c r="F11" s="105">
        <f>C11*E11</f>
        <v>5000</v>
      </c>
      <c r="G11" s="126"/>
      <c r="H11" s="253" t="s">
        <v>136</v>
      </c>
      <c r="I11" s="254"/>
      <c r="J11" s="184"/>
      <c r="K11" s="184"/>
      <c r="L11" s="253" t="s">
        <v>137</v>
      </c>
      <c r="M11" s="9"/>
      <c r="N11" s="9"/>
      <c r="O11" s="85"/>
      <c r="P11" s="9"/>
      <c r="Q11" s="9"/>
      <c r="R11" s="183"/>
      <c r="S11" s="184"/>
      <c r="T11" s="184"/>
      <c r="U11" s="185">
        <v>0.1</v>
      </c>
      <c r="V11" s="41"/>
      <c r="Z11" s="43" t="str">
        <f>A31</f>
        <v>Végétal</v>
      </c>
      <c r="AA11" s="49">
        <f>SUM(F31:F36)</f>
        <v>120800</v>
      </c>
      <c r="AB11" s="49">
        <f>SUM(J31:J36)*I3</f>
        <v>393000</v>
      </c>
      <c r="AC11" s="49">
        <f>SUM(P31:P36)*I3/10</f>
        <v>36450</v>
      </c>
    </row>
    <row r="12" spans="1:44" x14ac:dyDescent="0.3">
      <c r="A12" s="129"/>
      <c r="B12" s="67" t="s">
        <v>47</v>
      </c>
      <c r="C12" s="16">
        <v>100</v>
      </c>
      <c r="D12" s="13" t="s">
        <v>10</v>
      </c>
      <c r="E12" s="76">
        <v>35</v>
      </c>
      <c r="F12" s="105">
        <f t="shared" ref="F12:F57" si="0">C12*E12</f>
        <v>3500</v>
      </c>
      <c r="G12" s="13"/>
      <c r="H12" s="253" t="s">
        <v>136</v>
      </c>
      <c r="I12" s="255"/>
      <c r="J12" s="187"/>
      <c r="K12" s="187"/>
      <c r="L12" s="253" t="s">
        <v>137</v>
      </c>
      <c r="M12" s="14"/>
      <c r="N12" s="14"/>
      <c r="O12" s="83"/>
      <c r="P12" s="14"/>
      <c r="Q12" s="14"/>
      <c r="R12" s="186"/>
      <c r="S12" s="187"/>
      <c r="T12" s="187"/>
      <c r="U12" s="188">
        <v>0.1</v>
      </c>
      <c r="V12" s="41"/>
      <c r="Z12" s="44" t="s">
        <v>29</v>
      </c>
      <c r="AA12" s="49">
        <f>SUM(F37:F41)</f>
        <v>24500</v>
      </c>
      <c r="AB12" s="49">
        <f>SUM(J37:J41)*I3</f>
        <v>73200</v>
      </c>
      <c r="AC12" s="49">
        <f>SUM(P37:P41)*I3/10</f>
        <v>36000</v>
      </c>
    </row>
    <row r="13" spans="1:44" x14ac:dyDescent="0.3">
      <c r="A13" s="130"/>
      <c r="B13" s="67" t="s">
        <v>48</v>
      </c>
      <c r="C13" s="16">
        <v>100</v>
      </c>
      <c r="D13" s="13" t="s">
        <v>10</v>
      </c>
      <c r="E13" s="76">
        <v>10</v>
      </c>
      <c r="F13" s="105">
        <f t="shared" si="0"/>
        <v>1000</v>
      </c>
      <c r="G13" s="13"/>
      <c r="H13" s="253" t="s">
        <v>136</v>
      </c>
      <c r="I13" s="255"/>
      <c r="J13" s="187"/>
      <c r="K13" s="187"/>
      <c r="L13" s="253" t="s">
        <v>137</v>
      </c>
      <c r="M13" s="14"/>
      <c r="N13" s="14"/>
      <c r="O13" s="83"/>
      <c r="P13" s="14"/>
      <c r="Q13" s="14"/>
      <c r="R13" s="186"/>
      <c r="S13" s="187"/>
      <c r="T13" s="187"/>
      <c r="U13" s="188">
        <v>0.2</v>
      </c>
      <c r="V13" s="41"/>
      <c r="Z13" s="43" t="s">
        <v>4</v>
      </c>
      <c r="AA13" s="49">
        <f>SUM(F42:F54)</f>
        <v>23220</v>
      </c>
      <c r="AB13" s="49">
        <f>SUM(J42:J54)*I3</f>
        <v>13650</v>
      </c>
      <c r="AC13" s="49">
        <f>SUM(P42:P54)*I3/10</f>
        <v>40425.9</v>
      </c>
    </row>
    <row r="14" spans="1:44" ht="17.25" thickBot="1" x14ac:dyDescent="0.35">
      <c r="A14" s="131"/>
      <c r="B14" s="68" t="s">
        <v>49</v>
      </c>
      <c r="C14" s="23">
        <v>100</v>
      </c>
      <c r="D14" s="22" t="s">
        <v>16</v>
      </c>
      <c r="E14" s="77">
        <v>200</v>
      </c>
      <c r="F14" s="106">
        <f t="shared" si="0"/>
        <v>20000</v>
      </c>
      <c r="G14" s="22"/>
      <c r="H14" s="256" t="s">
        <v>136</v>
      </c>
      <c r="I14" s="257"/>
      <c r="J14" s="190"/>
      <c r="K14" s="190"/>
      <c r="L14" s="256" t="s">
        <v>137</v>
      </c>
      <c r="M14" s="29"/>
      <c r="N14" s="29"/>
      <c r="O14" s="84"/>
      <c r="P14" s="29"/>
      <c r="Q14" s="29"/>
      <c r="R14" s="189"/>
      <c r="S14" s="190"/>
      <c r="T14" s="190"/>
      <c r="U14" s="191">
        <v>0.3</v>
      </c>
      <c r="V14" s="41"/>
      <c r="Z14" s="43" t="s">
        <v>30</v>
      </c>
      <c r="AA14" s="49">
        <f>SUM(F55:F57)</f>
        <v>47900</v>
      </c>
      <c r="AB14" s="49">
        <f>SUM(J55:J57)*I3</f>
        <v>138900</v>
      </c>
      <c r="AC14" s="49">
        <f>SUM(P55:P57)*I3/10</f>
        <v>4500.3900000000003</v>
      </c>
    </row>
    <row r="15" spans="1:44" x14ac:dyDescent="0.3">
      <c r="A15" s="130" t="s">
        <v>0</v>
      </c>
      <c r="B15" s="69" t="s">
        <v>144</v>
      </c>
      <c r="C15" s="17">
        <v>100</v>
      </c>
      <c r="D15" s="19" t="s">
        <v>16</v>
      </c>
      <c r="E15" s="78">
        <v>80</v>
      </c>
      <c r="F15" s="107">
        <f t="shared" si="0"/>
        <v>8000</v>
      </c>
      <c r="G15" s="10"/>
      <c r="H15" s="253" t="s">
        <v>135</v>
      </c>
      <c r="I15" s="254"/>
      <c r="J15" s="184"/>
      <c r="K15" s="184"/>
      <c r="L15" s="253" t="s">
        <v>137</v>
      </c>
      <c r="M15" s="85"/>
      <c r="N15" s="85"/>
      <c r="O15" s="85"/>
      <c r="P15" s="85"/>
      <c r="Q15" s="85"/>
      <c r="R15" s="183"/>
      <c r="S15" s="184"/>
      <c r="T15" s="184"/>
      <c r="U15" s="185">
        <v>0.5</v>
      </c>
      <c r="V15" s="41"/>
      <c r="Z15" s="43"/>
      <c r="AA15" s="49"/>
      <c r="AB15" s="49"/>
      <c r="AC15" s="49"/>
    </row>
    <row r="16" spans="1:44" ht="15.75" customHeight="1" x14ac:dyDescent="0.3">
      <c r="A16" s="130"/>
      <c r="B16" s="70" t="s">
        <v>13</v>
      </c>
      <c r="C16" s="20">
        <v>100</v>
      </c>
      <c r="D16" s="19" t="s">
        <v>16</v>
      </c>
      <c r="E16" s="79">
        <v>60</v>
      </c>
      <c r="F16" s="107">
        <f t="shared" si="0"/>
        <v>6000</v>
      </c>
      <c r="G16" s="19"/>
      <c r="H16" s="96" t="s">
        <v>1</v>
      </c>
      <c r="I16" s="164">
        <v>0.02</v>
      </c>
      <c r="J16" s="89">
        <f t="shared" ref="J16:J41" si="1">C16*I16</f>
        <v>2</v>
      </c>
      <c r="K16" s="88"/>
      <c r="L16" s="96" t="s">
        <v>66</v>
      </c>
      <c r="M16" s="112">
        <v>0.1</v>
      </c>
      <c r="N16" s="19"/>
      <c r="O16" s="85">
        <f>E16+$E$15+15</f>
        <v>155</v>
      </c>
      <c r="P16" s="89">
        <f>C16*M16*O16</f>
        <v>1550</v>
      </c>
      <c r="Q16" s="88"/>
      <c r="R16" s="183"/>
      <c r="S16" s="184"/>
      <c r="T16" s="184"/>
      <c r="U16" s="184"/>
      <c r="V16" s="41"/>
      <c r="Z16" s="43"/>
      <c r="AA16" s="49"/>
      <c r="AB16" s="49"/>
      <c r="AC16" s="49"/>
    </row>
    <row r="17" spans="1:29" ht="15.75" customHeight="1" x14ac:dyDescent="0.3">
      <c r="A17" s="130"/>
      <c r="B17" s="70" t="s">
        <v>13</v>
      </c>
      <c r="C17" s="20">
        <v>100</v>
      </c>
      <c r="D17" s="19" t="s">
        <v>16</v>
      </c>
      <c r="E17" s="79">
        <v>100</v>
      </c>
      <c r="F17" s="107">
        <f t="shared" si="0"/>
        <v>10000</v>
      </c>
      <c r="G17" s="19"/>
      <c r="H17" s="96" t="s">
        <v>1</v>
      </c>
      <c r="I17" s="164">
        <v>0.03</v>
      </c>
      <c r="J17" s="89">
        <f t="shared" si="1"/>
        <v>3</v>
      </c>
      <c r="K17" s="88"/>
      <c r="L17" s="96" t="s">
        <v>66</v>
      </c>
      <c r="M17" s="112">
        <v>0.15</v>
      </c>
      <c r="N17" s="19"/>
      <c r="O17" s="85">
        <f t="shared" ref="O17" si="2">E17+$E$15+15</f>
        <v>195</v>
      </c>
      <c r="P17" s="89">
        <f t="shared" ref="P17:P57" si="3">C17*M17*O17</f>
        <v>2925</v>
      </c>
      <c r="Q17" s="88"/>
      <c r="R17" s="183"/>
      <c r="S17" s="184"/>
      <c r="T17" s="184"/>
      <c r="U17" s="184"/>
      <c r="V17" s="41"/>
      <c r="Z17" s="50" t="s">
        <v>33</v>
      </c>
      <c r="AA17" s="51">
        <f>SUM(AA8:AA14)</f>
        <v>452420</v>
      </c>
      <c r="AB17" s="51">
        <f>SUM(AB8:AB14)</f>
        <v>748170</v>
      </c>
      <c r="AC17" s="51">
        <f>SUM(AC8:AC14)</f>
        <v>184726.29</v>
      </c>
    </row>
    <row r="18" spans="1:29" ht="15.75" customHeight="1" x14ac:dyDescent="0.3">
      <c r="A18" s="130"/>
      <c r="B18" s="70" t="s">
        <v>67</v>
      </c>
      <c r="C18" s="20">
        <v>100</v>
      </c>
      <c r="D18" s="19" t="s">
        <v>16</v>
      </c>
      <c r="E18" s="79">
        <v>70</v>
      </c>
      <c r="F18" s="107">
        <f t="shared" si="0"/>
        <v>7000</v>
      </c>
      <c r="G18" s="19"/>
      <c r="H18" s="96" t="s">
        <v>1</v>
      </c>
      <c r="I18" s="164">
        <v>0.03</v>
      </c>
      <c r="J18" s="89">
        <f t="shared" si="1"/>
        <v>3</v>
      </c>
      <c r="K18" s="88"/>
      <c r="L18" s="96" t="s">
        <v>66</v>
      </c>
      <c r="M18" s="112">
        <v>0.15</v>
      </c>
      <c r="N18" s="19"/>
      <c r="O18" s="85">
        <f t="shared" ref="O18:O21" si="4">E18+$E$15+15</f>
        <v>165</v>
      </c>
      <c r="P18" s="89">
        <f t="shared" si="3"/>
        <v>2475</v>
      </c>
      <c r="Q18" s="88"/>
      <c r="R18" s="183"/>
      <c r="S18" s="184"/>
      <c r="T18" s="184"/>
      <c r="U18" s="184"/>
      <c r="V18" s="41"/>
    </row>
    <row r="19" spans="1:29" x14ac:dyDescent="0.3">
      <c r="A19" s="132"/>
      <c r="B19" s="71" t="s">
        <v>95</v>
      </c>
      <c r="C19" s="15">
        <v>100</v>
      </c>
      <c r="D19" s="18" t="s">
        <v>16</v>
      </c>
      <c r="E19" s="80">
        <v>200</v>
      </c>
      <c r="F19" s="105">
        <f t="shared" si="0"/>
        <v>20000</v>
      </c>
      <c r="G19" s="18"/>
      <c r="H19" s="97" t="s">
        <v>1</v>
      </c>
      <c r="I19" s="164">
        <v>0.02</v>
      </c>
      <c r="J19" s="89">
        <f t="shared" si="1"/>
        <v>2</v>
      </c>
      <c r="K19" s="88"/>
      <c r="L19" s="96" t="s">
        <v>66</v>
      </c>
      <c r="M19" s="112">
        <v>0.1</v>
      </c>
      <c r="N19" s="18"/>
      <c r="O19" s="85">
        <f t="shared" si="4"/>
        <v>295</v>
      </c>
      <c r="P19" s="89">
        <f t="shared" si="3"/>
        <v>2950</v>
      </c>
      <c r="Q19" s="88"/>
      <c r="R19" s="186"/>
      <c r="S19" s="187"/>
      <c r="T19" s="187"/>
      <c r="U19" s="187"/>
      <c r="V19" s="41"/>
    </row>
    <row r="20" spans="1:29" x14ac:dyDescent="0.3">
      <c r="A20" s="130"/>
      <c r="B20" s="71" t="s">
        <v>93</v>
      </c>
      <c r="C20" s="15">
        <v>100</v>
      </c>
      <c r="D20" s="18" t="s">
        <v>16</v>
      </c>
      <c r="E20" s="80">
        <v>30</v>
      </c>
      <c r="F20" s="105">
        <f t="shared" si="0"/>
        <v>3000</v>
      </c>
      <c r="G20" s="18"/>
      <c r="H20" s="97" t="s">
        <v>1</v>
      </c>
      <c r="I20" s="164">
        <v>0.02</v>
      </c>
      <c r="J20" s="89">
        <f t="shared" si="1"/>
        <v>2</v>
      </c>
      <c r="K20" s="88"/>
      <c r="L20" s="96" t="s">
        <v>66</v>
      </c>
      <c r="M20" s="112">
        <v>0.1</v>
      </c>
      <c r="N20" s="18"/>
      <c r="O20" s="85">
        <f t="shared" si="4"/>
        <v>125</v>
      </c>
      <c r="P20" s="89">
        <f t="shared" si="3"/>
        <v>1250</v>
      </c>
      <c r="Q20" s="88"/>
      <c r="R20" s="186"/>
      <c r="S20" s="187"/>
      <c r="T20" s="187"/>
      <c r="U20" s="187"/>
      <c r="V20" s="41"/>
    </row>
    <row r="21" spans="1:29" ht="16.5" customHeight="1" thickBot="1" x14ac:dyDescent="0.35">
      <c r="A21" s="133"/>
      <c r="B21" s="72" t="s">
        <v>94</v>
      </c>
      <c r="C21" s="39">
        <v>100</v>
      </c>
      <c r="D21" s="38" t="s">
        <v>16</v>
      </c>
      <c r="E21" s="81">
        <v>30</v>
      </c>
      <c r="F21" s="103">
        <f t="shared" si="0"/>
        <v>3000</v>
      </c>
      <c r="G21" s="38"/>
      <c r="H21" s="98" t="s">
        <v>1</v>
      </c>
      <c r="I21" s="165">
        <v>0.02</v>
      </c>
      <c r="J21" s="91">
        <f t="shared" si="1"/>
        <v>2</v>
      </c>
      <c r="K21" s="147"/>
      <c r="L21" s="96" t="s">
        <v>66</v>
      </c>
      <c r="M21" s="112">
        <v>0.1</v>
      </c>
      <c r="N21" s="38"/>
      <c r="O21" s="85">
        <f t="shared" si="4"/>
        <v>125</v>
      </c>
      <c r="P21" s="93">
        <f t="shared" si="3"/>
        <v>1250</v>
      </c>
      <c r="Q21" s="150"/>
      <c r="R21" s="178"/>
      <c r="S21" s="179"/>
      <c r="T21" s="179"/>
      <c r="U21" s="179"/>
      <c r="V21" s="41"/>
      <c r="Z21" s="118"/>
      <c r="AA21" s="109" t="s">
        <v>54</v>
      </c>
      <c r="AB21" s="56" t="s">
        <v>152</v>
      </c>
      <c r="AC21" s="56"/>
    </row>
    <row r="22" spans="1:29" ht="16.5" customHeight="1" x14ac:dyDescent="0.3">
      <c r="A22" s="129" t="s">
        <v>116</v>
      </c>
      <c r="B22" s="66" t="s">
        <v>14</v>
      </c>
      <c r="C22" s="26">
        <v>100</v>
      </c>
      <c r="D22" s="25" t="s">
        <v>11</v>
      </c>
      <c r="E22" s="75">
        <v>40</v>
      </c>
      <c r="F22" s="104">
        <f t="shared" si="0"/>
        <v>4000</v>
      </c>
      <c r="G22" s="25"/>
      <c r="H22" s="99" t="s">
        <v>59</v>
      </c>
      <c r="I22" s="166">
        <v>3</v>
      </c>
      <c r="J22" s="92">
        <f t="shared" si="1"/>
        <v>300</v>
      </c>
      <c r="K22" s="148"/>
      <c r="L22" s="99" t="s">
        <v>63</v>
      </c>
      <c r="M22" s="113">
        <v>0.1</v>
      </c>
      <c r="N22" s="25"/>
      <c r="O22" s="82">
        <f>E22</f>
        <v>40</v>
      </c>
      <c r="P22" s="89">
        <f>C22*M22*O22</f>
        <v>400</v>
      </c>
      <c r="Q22" s="148"/>
      <c r="R22" s="192">
        <v>0</v>
      </c>
      <c r="S22" s="182">
        <v>0</v>
      </c>
      <c r="T22" s="182">
        <v>0</v>
      </c>
      <c r="U22" s="182">
        <v>0.3</v>
      </c>
      <c r="V22" s="41"/>
      <c r="Z22" s="57" t="str">
        <f>R7</f>
        <v>Perméabilité du sol (coefficient)</v>
      </c>
      <c r="AA22" s="58">
        <f t="array" ref="AA22">SUM(C9:C57*R9:R57)/C8</f>
        <v>0.61399999999999999</v>
      </c>
      <c r="AB22" s="56"/>
    </row>
    <row r="23" spans="1:29" x14ac:dyDescent="0.3">
      <c r="A23" s="129"/>
      <c r="B23" s="67" t="s">
        <v>96</v>
      </c>
      <c r="C23" s="16">
        <v>100</v>
      </c>
      <c r="D23" s="13" t="s">
        <v>11</v>
      </c>
      <c r="E23" s="76">
        <v>75</v>
      </c>
      <c r="F23" s="105">
        <f t="shared" si="0"/>
        <v>7500</v>
      </c>
      <c r="G23" s="13"/>
      <c r="H23" s="100" t="s">
        <v>59</v>
      </c>
      <c r="I23" s="167">
        <v>3</v>
      </c>
      <c r="J23" s="90">
        <f t="shared" si="1"/>
        <v>300</v>
      </c>
      <c r="K23" s="86"/>
      <c r="L23" s="100" t="s">
        <v>63</v>
      </c>
      <c r="M23" s="114">
        <v>0.1</v>
      </c>
      <c r="N23" s="13"/>
      <c r="O23" s="83">
        <f>E23</f>
        <v>75</v>
      </c>
      <c r="P23" s="89">
        <f t="shared" si="3"/>
        <v>750</v>
      </c>
      <c r="Q23" s="86"/>
      <c r="R23" s="193">
        <v>0</v>
      </c>
      <c r="S23" s="188">
        <v>0</v>
      </c>
      <c r="T23" s="188">
        <v>0.3</v>
      </c>
      <c r="U23" s="188">
        <v>0.8</v>
      </c>
      <c r="V23" s="41"/>
      <c r="Z23" s="57" t="str">
        <f>S7</f>
        <v>Biodiversité (coefficient)</v>
      </c>
      <c r="AA23" s="58">
        <f t="array" ref="AA23">SUM(C9:C57*S9:S57)/C8</f>
        <v>0.47399999999999998</v>
      </c>
      <c r="AB23" s="56"/>
    </row>
    <row r="24" spans="1:29" x14ac:dyDescent="0.3">
      <c r="A24" s="129"/>
      <c r="B24" s="67" t="s">
        <v>19</v>
      </c>
      <c r="C24" s="16">
        <v>0</v>
      </c>
      <c r="D24" s="13" t="s">
        <v>11</v>
      </c>
      <c r="E24" s="76">
        <v>140</v>
      </c>
      <c r="F24" s="105">
        <f t="shared" si="0"/>
        <v>0</v>
      </c>
      <c r="G24" s="13"/>
      <c r="H24" s="100" t="s">
        <v>59</v>
      </c>
      <c r="I24" s="167">
        <v>3</v>
      </c>
      <c r="J24" s="90">
        <f t="shared" si="1"/>
        <v>0</v>
      </c>
      <c r="K24" s="86"/>
      <c r="L24" s="100" t="s">
        <v>63</v>
      </c>
      <c r="M24" s="114">
        <v>0.1</v>
      </c>
      <c r="N24" s="13"/>
      <c r="O24" s="83">
        <f t="shared" ref="O24:O25" si="5">E24</f>
        <v>140</v>
      </c>
      <c r="P24" s="89">
        <f t="shared" si="3"/>
        <v>0</v>
      </c>
      <c r="Q24" s="86"/>
      <c r="R24" s="193">
        <v>0</v>
      </c>
      <c r="S24" s="188">
        <v>0</v>
      </c>
      <c r="T24" s="188">
        <v>0.25</v>
      </c>
      <c r="U24" s="188">
        <v>0.5</v>
      </c>
      <c r="V24" s="41"/>
      <c r="Z24" s="57" t="str">
        <f>T7</f>
        <v>Rafraichissement (coefficient)</v>
      </c>
      <c r="AA24" s="58">
        <f t="array" ref="AA24">SUM(C9:C57*T9:T57)/C8</f>
        <v>0.66800000000000004</v>
      </c>
      <c r="AB24" s="56"/>
    </row>
    <row r="25" spans="1:29" x14ac:dyDescent="0.3">
      <c r="A25" s="129"/>
      <c r="B25" s="67" t="s">
        <v>15</v>
      </c>
      <c r="C25" s="16">
        <v>100</v>
      </c>
      <c r="D25" s="13" t="s">
        <v>11</v>
      </c>
      <c r="E25" s="76">
        <v>80</v>
      </c>
      <c r="F25" s="105">
        <f t="shared" si="0"/>
        <v>8000</v>
      </c>
      <c r="G25" s="13"/>
      <c r="H25" s="100" t="s">
        <v>60</v>
      </c>
      <c r="I25" s="167">
        <v>6</v>
      </c>
      <c r="J25" s="90">
        <f t="shared" si="1"/>
        <v>600</v>
      </c>
      <c r="K25" s="86"/>
      <c r="L25" s="100" t="s">
        <v>63</v>
      </c>
      <c r="M25" s="114">
        <v>0.1</v>
      </c>
      <c r="N25" s="13"/>
      <c r="O25" s="83">
        <f t="shared" si="5"/>
        <v>80</v>
      </c>
      <c r="P25" s="89">
        <f t="shared" si="3"/>
        <v>800</v>
      </c>
      <c r="Q25" s="86"/>
      <c r="R25" s="193">
        <v>0.4</v>
      </c>
      <c r="S25" s="188">
        <v>0.1</v>
      </c>
      <c r="T25" s="188">
        <v>0.4</v>
      </c>
      <c r="U25" s="188">
        <v>0.2</v>
      </c>
      <c r="V25" s="41"/>
      <c r="Z25" s="57" t="str">
        <f>U7</f>
        <v>Impact carbone (coefficient)</v>
      </c>
      <c r="AA25" s="58">
        <f t="array" ref="AA25">SUM(C9:C57*U9:U57)/C8</f>
        <v>0.52110000000000001</v>
      </c>
      <c r="AB25" s="56"/>
    </row>
    <row r="26" spans="1:29" x14ac:dyDescent="0.3">
      <c r="A26" s="129"/>
      <c r="B26" s="61" t="s">
        <v>77</v>
      </c>
      <c r="C26" s="110">
        <v>100</v>
      </c>
      <c r="D26" s="13" t="s">
        <v>11</v>
      </c>
      <c r="E26" s="76">
        <v>90</v>
      </c>
      <c r="F26" s="105">
        <f t="shared" ref="F26:F29" si="6">C26*E26</f>
        <v>9000</v>
      </c>
      <c r="G26" s="8"/>
      <c r="H26" s="100" t="s">
        <v>60</v>
      </c>
      <c r="I26" s="167">
        <v>7</v>
      </c>
      <c r="J26" s="90">
        <f t="shared" si="1"/>
        <v>700</v>
      </c>
      <c r="K26" s="86"/>
      <c r="L26" s="100" t="s">
        <v>63</v>
      </c>
      <c r="M26" s="114">
        <v>0.3</v>
      </c>
      <c r="N26" s="13"/>
      <c r="O26" s="83">
        <f t="shared" ref="O26:O29" si="7">E26</f>
        <v>90</v>
      </c>
      <c r="P26" s="89">
        <f t="shared" si="3"/>
        <v>2700</v>
      </c>
      <c r="Q26" s="86"/>
      <c r="R26" s="193">
        <v>0.4</v>
      </c>
      <c r="S26" s="188">
        <v>0.1</v>
      </c>
      <c r="T26" s="188">
        <v>0.4</v>
      </c>
      <c r="U26" s="188">
        <v>0.01</v>
      </c>
      <c r="V26" s="41"/>
      <c r="Z26" s="57"/>
      <c r="AA26" s="58"/>
      <c r="AB26" s="56"/>
    </row>
    <row r="27" spans="1:29" x14ac:dyDescent="0.3">
      <c r="A27" s="129"/>
      <c r="B27" s="61" t="s">
        <v>83</v>
      </c>
      <c r="C27" s="110">
        <v>100</v>
      </c>
      <c r="D27" s="13" t="s">
        <v>11</v>
      </c>
      <c r="E27" s="76">
        <v>90</v>
      </c>
      <c r="F27" s="105">
        <f t="shared" si="6"/>
        <v>9000</v>
      </c>
      <c r="G27" s="8"/>
      <c r="H27" s="100" t="s">
        <v>60</v>
      </c>
      <c r="I27" s="167">
        <v>7</v>
      </c>
      <c r="J27" s="90">
        <f t="shared" si="1"/>
        <v>700</v>
      </c>
      <c r="K27" s="86"/>
      <c r="L27" s="100" t="s">
        <v>63</v>
      </c>
      <c r="M27" s="114">
        <v>0.3</v>
      </c>
      <c r="N27" s="8"/>
      <c r="O27" s="83">
        <f t="shared" si="7"/>
        <v>90</v>
      </c>
      <c r="P27" s="89">
        <f t="shared" si="3"/>
        <v>2700</v>
      </c>
      <c r="Q27" s="86"/>
      <c r="R27" s="193">
        <v>0.4</v>
      </c>
      <c r="S27" s="188">
        <v>0.1</v>
      </c>
      <c r="T27" s="188">
        <v>0.4</v>
      </c>
      <c r="U27" s="188">
        <v>0.3</v>
      </c>
      <c r="V27" s="41"/>
      <c r="Z27" s="57"/>
      <c r="AA27" s="58"/>
      <c r="AB27" s="56"/>
    </row>
    <row r="28" spans="1:29" x14ac:dyDescent="0.3">
      <c r="A28" s="129"/>
      <c r="B28" s="61" t="s">
        <v>101</v>
      </c>
      <c r="C28" s="110">
        <v>0</v>
      </c>
      <c r="D28" s="13" t="s">
        <v>11</v>
      </c>
      <c r="E28" s="76">
        <v>170</v>
      </c>
      <c r="F28" s="105">
        <f t="shared" si="6"/>
        <v>0</v>
      </c>
      <c r="G28" s="8"/>
      <c r="H28" s="100" t="s">
        <v>60</v>
      </c>
      <c r="I28" s="167">
        <v>7</v>
      </c>
      <c r="J28" s="90">
        <f t="shared" si="1"/>
        <v>0</v>
      </c>
      <c r="K28" s="86"/>
      <c r="L28" s="100" t="s">
        <v>63</v>
      </c>
      <c r="M28" s="114">
        <v>0.3</v>
      </c>
      <c r="N28" s="8"/>
      <c r="O28" s="83">
        <f t="shared" si="7"/>
        <v>170</v>
      </c>
      <c r="P28" s="89">
        <f t="shared" si="3"/>
        <v>0</v>
      </c>
      <c r="Q28" s="86"/>
      <c r="R28" s="193">
        <v>0.4</v>
      </c>
      <c r="S28" s="188">
        <v>0.1</v>
      </c>
      <c r="T28" s="188">
        <v>0.4</v>
      </c>
      <c r="U28" s="188">
        <v>0.8</v>
      </c>
      <c r="V28" s="41"/>
      <c r="Z28" s="57"/>
      <c r="AA28" s="58"/>
      <c r="AB28" s="56"/>
    </row>
    <row r="29" spans="1:29" x14ac:dyDescent="0.3">
      <c r="A29" s="129"/>
      <c r="B29" s="61" t="s">
        <v>62</v>
      </c>
      <c r="C29" s="110">
        <v>100</v>
      </c>
      <c r="D29" s="13" t="s">
        <v>11</v>
      </c>
      <c r="E29" s="76">
        <v>90</v>
      </c>
      <c r="F29" s="105">
        <f t="shared" si="6"/>
        <v>9000</v>
      </c>
      <c r="G29" s="8"/>
      <c r="H29" s="100" t="s">
        <v>60</v>
      </c>
      <c r="I29" s="167">
        <v>7</v>
      </c>
      <c r="J29" s="90">
        <f t="shared" si="1"/>
        <v>700</v>
      </c>
      <c r="K29" s="86"/>
      <c r="L29" s="100" t="s">
        <v>63</v>
      </c>
      <c r="M29" s="114">
        <v>0.3</v>
      </c>
      <c r="N29" s="8"/>
      <c r="O29" s="83">
        <f t="shared" si="7"/>
        <v>90</v>
      </c>
      <c r="P29" s="89">
        <f t="shared" si="3"/>
        <v>2700</v>
      </c>
      <c r="Q29" s="86"/>
      <c r="R29" s="193">
        <v>0.4</v>
      </c>
      <c r="S29" s="188">
        <v>0.1</v>
      </c>
      <c r="T29" s="188">
        <v>0.4</v>
      </c>
      <c r="U29" s="188">
        <v>0.1</v>
      </c>
      <c r="V29" s="41"/>
      <c r="Z29" s="57"/>
      <c r="AA29" s="58"/>
      <c r="AB29" s="56"/>
    </row>
    <row r="30" spans="1:29" ht="17.25" customHeight="1" thickBot="1" x14ac:dyDescent="0.35">
      <c r="A30" s="129"/>
      <c r="B30" s="68" t="s">
        <v>84</v>
      </c>
      <c r="C30" s="23">
        <v>100</v>
      </c>
      <c r="D30" s="22" t="s">
        <v>11</v>
      </c>
      <c r="E30" s="77">
        <v>30</v>
      </c>
      <c r="F30" s="106">
        <f t="shared" si="0"/>
        <v>3000</v>
      </c>
      <c r="G30" s="22"/>
      <c r="H30" s="101" t="s">
        <v>85</v>
      </c>
      <c r="I30" s="168">
        <v>10</v>
      </c>
      <c r="J30" s="93">
        <f t="shared" si="1"/>
        <v>1000</v>
      </c>
      <c r="K30" s="87"/>
      <c r="L30" s="101" t="s">
        <v>63</v>
      </c>
      <c r="M30" s="115">
        <v>0</v>
      </c>
      <c r="N30" s="22"/>
      <c r="O30" s="84">
        <f>E30</f>
        <v>30</v>
      </c>
      <c r="P30" s="93">
        <f t="shared" si="3"/>
        <v>0</v>
      </c>
      <c r="Q30" s="87"/>
      <c r="R30" s="194">
        <v>0.5</v>
      </c>
      <c r="S30" s="191">
        <v>0.2</v>
      </c>
      <c r="T30" s="191">
        <v>0.4</v>
      </c>
      <c r="U30" s="191">
        <v>0.1</v>
      </c>
      <c r="V30" s="41"/>
      <c r="AB30" s="56"/>
    </row>
    <row r="31" spans="1:29" ht="16.5" customHeight="1" x14ac:dyDescent="0.3">
      <c r="A31" s="134" t="s">
        <v>3</v>
      </c>
      <c r="B31" s="69" t="s">
        <v>34</v>
      </c>
      <c r="C31" s="17">
        <v>120</v>
      </c>
      <c r="D31" s="10" t="s">
        <v>79</v>
      </c>
      <c r="E31" s="78">
        <v>900</v>
      </c>
      <c r="F31" s="107">
        <f t="shared" si="0"/>
        <v>108000</v>
      </c>
      <c r="G31" s="10"/>
      <c r="H31" s="95" t="s">
        <v>131</v>
      </c>
      <c r="I31" s="85">
        <v>70</v>
      </c>
      <c r="J31" s="89">
        <f t="shared" si="1"/>
        <v>8400</v>
      </c>
      <c r="K31" s="88"/>
      <c r="L31" s="95" t="s">
        <v>64</v>
      </c>
      <c r="M31" s="111">
        <v>0.05</v>
      </c>
      <c r="N31" s="10"/>
      <c r="O31" s="85">
        <v>400</v>
      </c>
      <c r="P31" s="89">
        <f t="shared" si="3"/>
        <v>2400</v>
      </c>
      <c r="Q31" s="88"/>
      <c r="R31" s="195">
        <v>1</v>
      </c>
      <c r="S31" s="185">
        <v>2</v>
      </c>
      <c r="T31" s="185">
        <v>2</v>
      </c>
      <c r="U31" s="185">
        <v>0.5</v>
      </c>
      <c r="V31" s="41"/>
    </row>
    <row r="32" spans="1:29" ht="17.25" customHeight="1" x14ac:dyDescent="0.3">
      <c r="A32" s="129"/>
      <c r="B32" s="67" t="s">
        <v>50</v>
      </c>
      <c r="C32" s="16">
        <v>0</v>
      </c>
      <c r="D32" s="13" t="s">
        <v>11</v>
      </c>
      <c r="E32" s="76">
        <v>20</v>
      </c>
      <c r="F32" s="105">
        <f t="shared" si="0"/>
        <v>0</v>
      </c>
      <c r="G32" s="13"/>
      <c r="H32" s="100" t="s">
        <v>70</v>
      </c>
      <c r="I32" s="83">
        <f>17</f>
        <v>17</v>
      </c>
      <c r="J32" s="90">
        <f t="shared" si="1"/>
        <v>0</v>
      </c>
      <c r="K32" s="86"/>
      <c r="L32" s="100" t="s">
        <v>81</v>
      </c>
      <c r="M32" s="114">
        <v>0.3</v>
      </c>
      <c r="N32" s="13"/>
      <c r="O32" s="83">
        <v>50</v>
      </c>
      <c r="P32" s="89">
        <f t="shared" si="3"/>
        <v>0</v>
      </c>
      <c r="Q32" s="86"/>
      <c r="R32" s="193">
        <v>0.8</v>
      </c>
      <c r="S32" s="188">
        <v>0.3</v>
      </c>
      <c r="T32" s="188">
        <v>0.6</v>
      </c>
      <c r="U32" s="188">
        <v>0.01</v>
      </c>
      <c r="V32" s="41"/>
    </row>
    <row r="33" spans="1:22" ht="17.25" customHeight="1" x14ac:dyDescent="0.3">
      <c r="A33" s="129"/>
      <c r="B33" s="67" t="s">
        <v>9</v>
      </c>
      <c r="C33" s="16">
        <v>200</v>
      </c>
      <c r="D33" s="13" t="s">
        <v>11</v>
      </c>
      <c r="E33" s="76">
        <v>20</v>
      </c>
      <c r="F33" s="105">
        <f t="shared" si="0"/>
        <v>4000</v>
      </c>
      <c r="G33" s="13"/>
      <c r="H33" s="100" t="s">
        <v>71</v>
      </c>
      <c r="I33" s="83">
        <f>2.5*2</f>
        <v>5</v>
      </c>
      <c r="J33" s="90">
        <f t="shared" si="1"/>
        <v>1000</v>
      </c>
      <c r="K33" s="86"/>
      <c r="L33" s="100" t="s">
        <v>143</v>
      </c>
      <c r="M33" s="114">
        <v>0.3</v>
      </c>
      <c r="N33" s="13"/>
      <c r="O33" s="83">
        <v>50</v>
      </c>
      <c r="P33" s="89">
        <f t="shared" si="3"/>
        <v>3000</v>
      </c>
      <c r="Q33" s="86"/>
      <c r="R33" s="193">
        <v>0.8</v>
      </c>
      <c r="S33" s="188">
        <v>0.5</v>
      </c>
      <c r="T33" s="188">
        <v>0.6</v>
      </c>
      <c r="U33" s="188">
        <v>0.01</v>
      </c>
      <c r="V33" s="41"/>
    </row>
    <row r="34" spans="1:22" ht="16.5" customHeight="1" x14ac:dyDescent="0.3">
      <c r="A34" s="129"/>
      <c r="B34" s="67" t="s">
        <v>90</v>
      </c>
      <c r="C34" s="16">
        <v>30</v>
      </c>
      <c r="D34" s="13" t="s">
        <v>11</v>
      </c>
      <c r="E34" s="76">
        <v>60</v>
      </c>
      <c r="F34" s="105">
        <f t="shared" si="0"/>
        <v>1800</v>
      </c>
      <c r="G34" s="13"/>
      <c r="H34" s="100" t="s">
        <v>72</v>
      </c>
      <c r="I34" s="83">
        <f>2.5*30</f>
        <v>75</v>
      </c>
      <c r="J34" s="90">
        <f t="shared" si="1"/>
        <v>2250</v>
      </c>
      <c r="K34" s="86"/>
      <c r="L34" s="100" t="s">
        <v>82</v>
      </c>
      <c r="M34" s="114">
        <v>1</v>
      </c>
      <c r="N34" s="13"/>
      <c r="O34" s="83">
        <v>150</v>
      </c>
      <c r="P34" s="89">
        <f t="shared" si="3"/>
        <v>4500</v>
      </c>
      <c r="Q34" s="86"/>
      <c r="R34" s="193">
        <v>0.8</v>
      </c>
      <c r="S34" s="188">
        <v>0.8</v>
      </c>
      <c r="T34" s="188">
        <v>0.6</v>
      </c>
      <c r="U34" s="188">
        <v>0.02</v>
      </c>
      <c r="V34" s="41"/>
    </row>
    <row r="35" spans="1:22" ht="16.5" customHeight="1" x14ac:dyDescent="0.3">
      <c r="A35" s="129"/>
      <c r="B35" s="67" t="s">
        <v>78</v>
      </c>
      <c r="C35" s="16">
        <v>5</v>
      </c>
      <c r="D35" s="13" t="s">
        <v>79</v>
      </c>
      <c r="E35" s="76">
        <v>200</v>
      </c>
      <c r="F35" s="105">
        <f t="shared" ref="F35" si="8">C35*E35</f>
        <v>1000</v>
      </c>
      <c r="G35" s="13"/>
      <c r="H35" s="100" t="s">
        <v>73</v>
      </c>
      <c r="I35" s="83">
        <f>5*30</f>
        <v>150</v>
      </c>
      <c r="J35" s="90">
        <f t="shared" ref="J35" si="9">C35*I35</f>
        <v>750</v>
      </c>
      <c r="K35" s="86"/>
      <c r="L35" s="100" t="s">
        <v>82</v>
      </c>
      <c r="M35" s="114">
        <v>1</v>
      </c>
      <c r="N35" s="12"/>
      <c r="O35" s="83">
        <v>150</v>
      </c>
      <c r="P35" s="89">
        <f t="shared" si="3"/>
        <v>750</v>
      </c>
      <c r="Q35" s="86"/>
      <c r="R35" s="186"/>
      <c r="S35" s="187"/>
      <c r="T35" s="187"/>
      <c r="U35" s="188"/>
      <c r="V35" s="41"/>
    </row>
    <row r="36" spans="1:22" ht="18" customHeight="1" thickBot="1" x14ac:dyDescent="0.35">
      <c r="A36" s="131"/>
      <c r="B36" s="137" t="s">
        <v>91</v>
      </c>
      <c r="C36" s="23">
        <v>100</v>
      </c>
      <c r="D36" s="138" t="s">
        <v>11</v>
      </c>
      <c r="E36" s="139">
        <v>60</v>
      </c>
      <c r="F36" s="140">
        <f t="shared" si="0"/>
        <v>6000</v>
      </c>
      <c r="G36" s="138"/>
      <c r="H36" s="141" t="s">
        <v>92</v>
      </c>
      <c r="I36" s="142">
        <v>7</v>
      </c>
      <c r="J36" s="143">
        <f t="shared" si="1"/>
        <v>700</v>
      </c>
      <c r="K36" s="149"/>
      <c r="L36" s="141" t="s">
        <v>66</v>
      </c>
      <c r="M36" s="144">
        <v>0.1</v>
      </c>
      <c r="N36" s="145"/>
      <c r="O36" s="142">
        <v>150</v>
      </c>
      <c r="P36" s="93">
        <f t="shared" si="3"/>
        <v>1500</v>
      </c>
      <c r="Q36" s="149"/>
      <c r="R36" s="196"/>
      <c r="S36" s="197"/>
      <c r="T36" s="197"/>
      <c r="U36" s="198"/>
      <c r="V36" s="41"/>
    </row>
    <row r="37" spans="1:22" ht="18" customHeight="1" x14ac:dyDescent="0.3">
      <c r="A37" s="129" t="s">
        <v>20</v>
      </c>
      <c r="B37" s="69" t="s">
        <v>24</v>
      </c>
      <c r="C37" s="17">
        <v>100</v>
      </c>
      <c r="D37" s="10" t="s">
        <v>16</v>
      </c>
      <c r="E37" s="78">
        <v>200</v>
      </c>
      <c r="F37" s="107">
        <f t="shared" si="0"/>
        <v>20000</v>
      </c>
      <c r="G37" s="10"/>
      <c r="H37" s="95" t="s">
        <v>138</v>
      </c>
      <c r="I37" s="85">
        <v>12</v>
      </c>
      <c r="J37" s="89">
        <f t="shared" si="1"/>
        <v>1200</v>
      </c>
      <c r="K37" s="88"/>
      <c r="L37" s="95" t="s">
        <v>143</v>
      </c>
      <c r="M37" s="111">
        <v>1</v>
      </c>
      <c r="N37" s="11"/>
      <c r="O37" s="85">
        <v>60</v>
      </c>
      <c r="P37" s="89">
        <f t="shared" si="3"/>
        <v>6000</v>
      </c>
      <c r="Q37" s="88"/>
      <c r="R37" s="195">
        <v>1</v>
      </c>
      <c r="S37" s="185">
        <v>0.5</v>
      </c>
      <c r="T37" s="185">
        <v>0.6</v>
      </c>
      <c r="U37" s="185">
        <v>0.3</v>
      </c>
      <c r="V37" s="41"/>
    </row>
    <row r="38" spans="1:22" ht="18" customHeight="1" x14ac:dyDescent="0.3">
      <c r="A38" s="129" t="s">
        <v>21</v>
      </c>
      <c r="B38" s="69" t="s">
        <v>133</v>
      </c>
      <c r="C38" s="17">
        <v>100</v>
      </c>
      <c r="D38" s="10" t="s">
        <v>11</v>
      </c>
      <c r="E38" s="78">
        <v>35</v>
      </c>
      <c r="F38" s="107">
        <f t="shared" si="0"/>
        <v>3500</v>
      </c>
      <c r="G38" s="10"/>
      <c r="H38" s="95" t="s">
        <v>138</v>
      </c>
      <c r="I38" s="85">
        <v>12</v>
      </c>
      <c r="J38" s="89">
        <f t="shared" si="1"/>
        <v>1200</v>
      </c>
      <c r="K38" s="88"/>
      <c r="L38" s="95" t="s">
        <v>143</v>
      </c>
      <c r="M38" s="111">
        <v>1</v>
      </c>
      <c r="N38" s="11"/>
      <c r="O38" s="85">
        <v>60</v>
      </c>
      <c r="P38" s="89">
        <f t="shared" si="3"/>
        <v>6000</v>
      </c>
      <c r="Q38" s="88"/>
      <c r="R38" s="195"/>
      <c r="S38" s="185"/>
      <c r="T38" s="185"/>
      <c r="U38" s="185"/>
      <c r="V38" s="41"/>
    </row>
    <row r="39" spans="1:22" ht="17.25" customHeight="1" x14ac:dyDescent="0.3">
      <c r="A39" s="129"/>
      <c r="B39" s="67" t="s">
        <v>25</v>
      </c>
      <c r="C39" s="16">
        <v>0</v>
      </c>
      <c r="D39" s="13" t="s">
        <v>16</v>
      </c>
      <c r="E39" s="76">
        <v>150</v>
      </c>
      <c r="F39" s="105">
        <f t="shared" si="0"/>
        <v>0</v>
      </c>
      <c r="G39" s="13"/>
      <c r="H39" s="95" t="s">
        <v>139</v>
      </c>
      <c r="I39" s="83">
        <v>8</v>
      </c>
      <c r="J39" s="90">
        <f t="shared" si="1"/>
        <v>0</v>
      </c>
      <c r="K39" s="86"/>
      <c r="L39" s="100"/>
      <c r="M39" s="114">
        <f>C39</f>
        <v>0</v>
      </c>
      <c r="N39" s="12"/>
      <c r="O39" s="83">
        <v>100</v>
      </c>
      <c r="P39" s="89">
        <f t="shared" si="3"/>
        <v>0</v>
      </c>
      <c r="Q39" s="86"/>
      <c r="R39" s="193">
        <v>1</v>
      </c>
      <c r="S39" s="188">
        <v>0.2</v>
      </c>
      <c r="T39" s="188">
        <v>0.2</v>
      </c>
      <c r="U39" s="188">
        <v>0.8</v>
      </c>
      <c r="V39" s="41"/>
    </row>
    <row r="40" spans="1:22" ht="17.25" customHeight="1" x14ac:dyDescent="0.3">
      <c r="A40" s="129"/>
      <c r="B40" s="61" t="s">
        <v>140</v>
      </c>
      <c r="C40" s="110">
        <v>1</v>
      </c>
      <c r="D40" s="8" t="s">
        <v>79</v>
      </c>
      <c r="E40" s="199">
        <v>1000</v>
      </c>
      <c r="F40" s="105">
        <f t="shared" si="0"/>
        <v>1000</v>
      </c>
      <c r="G40" s="8"/>
      <c r="H40" s="95" t="s">
        <v>142</v>
      </c>
      <c r="I40" s="94">
        <v>40</v>
      </c>
      <c r="J40" s="91">
        <f t="shared" si="1"/>
        <v>40</v>
      </c>
      <c r="K40" s="150"/>
      <c r="L40" s="100"/>
      <c r="M40" s="114">
        <v>0</v>
      </c>
      <c r="N40" s="12"/>
      <c r="O40" s="83">
        <v>100</v>
      </c>
      <c r="P40" s="89">
        <f t="shared" si="3"/>
        <v>0</v>
      </c>
      <c r="Q40" s="150"/>
      <c r="R40" s="200"/>
      <c r="S40" s="201"/>
      <c r="T40" s="201"/>
      <c r="U40" s="201"/>
      <c r="V40" s="41"/>
    </row>
    <row r="41" spans="1:22" ht="18" customHeight="1" thickBot="1" x14ac:dyDescent="0.35">
      <c r="A41" s="131"/>
      <c r="B41" s="68" t="s">
        <v>26</v>
      </c>
      <c r="C41" s="23">
        <v>0</v>
      </c>
      <c r="D41" s="22" t="s">
        <v>10</v>
      </c>
      <c r="E41" s="77">
        <v>50</v>
      </c>
      <c r="F41" s="106">
        <f t="shared" si="0"/>
        <v>0</v>
      </c>
      <c r="G41" s="22"/>
      <c r="H41" s="141" t="s">
        <v>139</v>
      </c>
      <c r="I41" s="84">
        <v>10</v>
      </c>
      <c r="J41" s="93">
        <f t="shared" si="1"/>
        <v>0</v>
      </c>
      <c r="K41" s="87"/>
      <c r="L41" s="101" t="s">
        <v>141</v>
      </c>
      <c r="M41" s="115">
        <f>C41</f>
        <v>0</v>
      </c>
      <c r="N41" s="21"/>
      <c r="O41" s="84">
        <v>200</v>
      </c>
      <c r="P41" s="93">
        <f t="shared" si="3"/>
        <v>0</v>
      </c>
      <c r="Q41" s="87"/>
      <c r="R41" s="194">
        <v>1</v>
      </c>
      <c r="S41" s="190"/>
      <c r="T41" s="190"/>
      <c r="U41" s="191">
        <v>1</v>
      </c>
      <c r="V41" s="41"/>
    </row>
    <row r="42" spans="1:22" x14ac:dyDescent="0.3">
      <c r="A42" s="129" t="s">
        <v>4</v>
      </c>
      <c r="B42" s="69" t="s">
        <v>97</v>
      </c>
      <c r="C42" s="17">
        <v>1</v>
      </c>
      <c r="D42" s="10" t="s">
        <v>79</v>
      </c>
      <c r="E42" s="78">
        <v>1000</v>
      </c>
      <c r="F42" s="107">
        <f t="shared" si="0"/>
        <v>1000</v>
      </c>
      <c r="G42" s="10"/>
      <c r="H42" s="95" t="s">
        <v>2</v>
      </c>
      <c r="I42" s="85">
        <v>10</v>
      </c>
      <c r="J42" s="89">
        <f>C42*I42</f>
        <v>10</v>
      </c>
      <c r="K42" s="88"/>
      <c r="L42" s="95" t="s">
        <v>69</v>
      </c>
      <c r="M42" s="111">
        <v>0.15</v>
      </c>
      <c r="N42" s="11"/>
      <c r="O42" s="85">
        <v>1500</v>
      </c>
      <c r="P42" s="89">
        <f t="shared" si="3"/>
        <v>225</v>
      </c>
      <c r="Q42" s="88"/>
      <c r="R42" s="183"/>
      <c r="S42" s="184"/>
      <c r="T42" s="184"/>
      <c r="U42" s="185">
        <v>1</v>
      </c>
      <c r="V42" s="41"/>
    </row>
    <row r="43" spans="1:22" x14ac:dyDescent="0.3">
      <c r="A43" s="129"/>
      <c r="B43" s="69" t="s">
        <v>74</v>
      </c>
      <c r="C43" s="17">
        <v>1</v>
      </c>
      <c r="D43" s="10" t="s">
        <v>79</v>
      </c>
      <c r="E43" s="78">
        <v>400</v>
      </c>
      <c r="F43" s="107">
        <f t="shared" si="0"/>
        <v>400</v>
      </c>
      <c r="G43" s="10"/>
      <c r="H43" s="95" t="s">
        <v>68</v>
      </c>
      <c r="I43" s="85">
        <v>15</v>
      </c>
      <c r="J43" s="89">
        <f>C43*I43</f>
        <v>15</v>
      </c>
      <c r="K43" s="88"/>
      <c r="L43" s="95" t="s">
        <v>69</v>
      </c>
      <c r="M43" s="111">
        <v>0.2</v>
      </c>
      <c r="N43" s="11"/>
      <c r="O43" s="85">
        <v>1500</v>
      </c>
      <c r="P43" s="89">
        <f t="shared" si="3"/>
        <v>300</v>
      </c>
      <c r="Q43" s="88"/>
      <c r="R43" s="183"/>
      <c r="S43" s="184"/>
      <c r="T43" s="184"/>
      <c r="U43" s="185">
        <v>0.5</v>
      </c>
      <c r="V43" s="41"/>
    </row>
    <row r="44" spans="1:22" x14ac:dyDescent="0.3">
      <c r="A44" s="129"/>
      <c r="B44" s="69" t="s">
        <v>98</v>
      </c>
      <c r="C44" s="17">
        <v>1</v>
      </c>
      <c r="D44" s="10" t="s">
        <v>79</v>
      </c>
      <c r="E44" s="78">
        <v>320</v>
      </c>
      <c r="F44" s="107">
        <f t="shared" si="0"/>
        <v>320</v>
      </c>
      <c r="G44" s="10"/>
      <c r="H44" s="95" t="s">
        <v>2</v>
      </c>
      <c r="I44" s="85">
        <v>10</v>
      </c>
      <c r="J44" s="89">
        <f t="shared" ref="J44:J45" si="10">C44*I44</f>
        <v>10</v>
      </c>
      <c r="K44" s="88"/>
      <c r="L44" s="95" t="s">
        <v>69</v>
      </c>
      <c r="M44" s="111">
        <v>0.1</v>
      </c>
      <c r="N44" s="11"/>
      <c r="O44" s="85">
        <v>1501</v>
      </c>
      <c r="P44" s="89">
        <f t="shared" si="3"/>
        <v>150.1</v>
      </c>
      <c r="Q44" s="88"/>
      <c r="R44" s="183"/>
      <c r="S44" s="184"/>
      <c r="T44" s="184"/>
      <c r="U44" s="185"/>
      <c r="V44" s="41"/>
    </row>
    <row r="45" spans="1:22" x14ac:dyDescent="0.3">
      <c r="A45" s="129"/>
      <c r="B45" s="69" t="s">
        <v>99</v>
      </c>
      <c r="C45" s="17">
        <v>1</v>
      </c>
      <c r="D45" s="10" t="s">
        <v>79</v>
      </c>
      <c r="E45" s="78">
        <v>2500</v>
      </c>
      <c r="F45" s="107">
        <f t="shared" si="0"/>
        <v>2500</v>
      </c>
      <c r="G45" s="10"/>
      <c r="H45" s="95" t="s">
        <v>2</v>
      </c>
      <c r="I45" s="85">
        <v>10</v>
      </c>
      <c r="J45" s="89">
        <f t="shared" si="10"/>
        <v>10</v>
      </c>
      <c r="K45" s="88"/>
      <c r="L45" s="95" t="s">
        <v>69</v>
      </c>
      <c r="M45" s="111">
        <v>0.1</v>
      </c>
      <c r="N45" s="11"/>
      <c r="O45" s="85">
        <v>1502</v>
      </c>
      <c r="P45" s="89">
        <f t="shared" si="3"/>
        <v>150.20000000000002</v>
      </c>
      <c r="Q45" s="88"/>
      <c r="R45" s="183"/>
      <c r="S45" s="184"/>
      <c r="T45" s="184"/>
      <c r="U45" s="185"/>
      <c r="V45" s="41"/>
    </row>
    <row r="46" spans="1:22" x14ac:dyDescent="0.3">
      <c r="A46" s="129"/>
      <c r="B46" s="69" t="s">
        <v>118</v>
      </c>
      <c r="C46" s="17">
        <v>10</v>
      </c>
      <c r="D46" s="10" t="s">
        <v>11</v>
      </c>
      <c r="E46" s="78">
        <v>600</v>
      </c>
      <c r="F46" s="107">
        <f t="shared" si="0"/>
        <v>6000</v>
      </c>
      <c r="G46" s="10"/>
      <c r="H46" s="95" t="s">
        <v>68</v>
      </c>
      <c r="I46" s="85">
        <v>15</v>
      </c>
      <c r="J46" s="89">
        <f>C46*I46</f>
        <v>150</v>
      </c>
      <c r="K46" s="88"/>
      <c r="L46" s="95" t="s">
        <v>69</v>
      </c>
      <c r="M46" s="111">
        <v>0.1</v>
      </c>
      <c r="N46" s="11"/>
      <c r="O46" s="85">
        <v>600</v>
      </c>
      <c r="P46" s="89">
        <f t="shared" si="3"/>
        <v>600</v>
      </c>
      <c r="Q46" s="88"/>
      <c r="R46" s="183"/>
      <c r="S46" s="184"/>
      <c r="T46" s="184"/>
      <c r="U46" s="185">
        <v>1</v>
      </c>
      <c r="V46" s="41"/>
    </row>
    <row r="47" spans="1:22" x14ac:dyDescent="0.3">
      <c r="A47" s="129"/>
      <c r="B47" s="69" t="s">
        <v>119</v>
      </c>
      <c r="C47" s="17">
        <v>10</v>
      </c>
      <c r="D47" s="10" t="s">
        <v>11</v>
      </c>
      <c r="E47" s="78">
        <v>500</v>
      </c>
      <c r="F47" s="107">
        <f t="shared" si="0"/>
        <v>5000</v>
      </c>
      <c r="G47" s="10"/>
      <c r="H47" s="95" t="s">
        <v>68</v>
      </c>
      <c r="I47" s="85">
        <v>25</v>
      </c>
      <c r="J47" s="89">
        <f>C47*I47</f>
        <v>250</v>
      </c>
      <c r="K47" s="88"/>
      <c r="L47" s="95" t="s">
        <v>69</v>
      </c>
      <c r="M47" s="111">
        <v>1.1000000000000001</v>
      </c>
      <c r="N47" s="11"/>
      <c r="O47" s="85">
        <v>500</v>
      </c>
      <c r="P47" s="89">
        <f t="shared" si="3"/>
        <v>5500</v>
      </c>
      <c r="Q47" s="88"/>
      <c r="R47" s="183"/>
      <c r="S47" s="184"/>
      <c r="T47" s="184"/>
      <c r="U47" s="185"/>
      <c r="V47" s="41"/>
    </row>
    <row r="48" spans="1:22" x14ac:dyDescent="0.3">
      <c r="A48" s="129"/>
      <c r="B48" s="69" t="s">
        <v>36</v>
      </c>
      <c r="C48" s="17">
        <v>10</v>
      </c>
      <c r="D48" s="10" t="s">
        <v>79</v>
      </c>
      <c r="E48" s="78">
        <v>100</v>
      </c>
      <c r="F48" s="107">
        <f t="shared" ref="F48" si="11">C48*E48</f>
        <v>1000</v>
      </c>
      <c r="G48" s="10"/>
      <c r="H48" s="120" t="s">
        <v>136</v>
      </c>
      <c r="I48" s="85"/>
      <c r="J48" s="85"/>
      <c r="K48" s="88"/>
      <c r="L48" s="95" t="s">
        <v>69</v>
      </c>
      <c r="M48" s="111">
        <v>0.2</v>
      </c>
      <c r="N48" s="11"/>
      <c r="O48" s="85">
        <v>100</v>
      </c>
      <c r="P48" s="89">
        <f t="shared" si="3"/>
        <v>200</v>
      </c>
      <c r="Q48" s="88"/>
      <c r="R48" s="183"/>
      <c r="S48" s="184"/>
      <c r="T48" s="184"/>
      <c r="U48" s="185">
        <v>0.1</v>
      </c>
      <c r="V48" s="41"/>
    </row>
    <row r="49" spans="1:22" x14ac:dyDescent="0.3">
      <c r="A49" s="129"/>
      <c r="B49" s="69" t="s">
        <v>56</v>
      </c>
      <c r="C49" s="17">
        <v>5</v>
      </c>
      <c r="D49" s="10" t="s">
        <v>79</v>
      </c>
      <c r="E49" s="78">
        <v>200</v>
      </c>
      <c r="F49" s="107">
        <f t="shared" si="0"/>
        <v>1000</v>
      </c>
      <c r="G49" s="10"/>
      <c r="H49" s="120" t="s">
        <v>136</v>
      </c>
      <c r="I49" s="85"/>
      <c r="J49" s="85"/>
      <c r="K49" s="88"/>
      <c r="L49" s="95" t="s">
        <v>69</v>
      </c>
      <c r="M49" s="111">
        <v>0.1</v>
      </c>
      <c r="N49" s="11"/>
      <c r="O49" s="85">
        <v>1500</v>
      </c>
      <c r="P49" s="89">
        <f t="shared" si="3"/>
        <v>750</v>
      </c>
      <c r="Q49" s="88"/>
      <c r="R49" s="183"/>
      <c r="S49" s="184"/>
      <c r="T49" s="184"/>
      <c r="U49" s="185">
        <v>1</v>
      </c>
      <c r="V49" s="41"/>
    </row>
    <row r="50" spans="1:22" x14ac:dyDescent="0.3">
      <c r="A50" s="129"/>
      <c r="B50" s="69" t="s">
        <v>132</v>
      </c>
      <c r="C50" s="17">
        <v>50</v>
      </c>
      <c r="D50" s="10" t="s">
        <v>16</v>
      </c>
      <c r="E50" s="78">
        <v>100</v>
      </c>
      <c r="F50" s="107">
        <f t="shared" ref="F50" si="12">C50*E50</f>
        <v>5000</v>
      </c>
      <c r="G50" s="10"/>
      <c r="H50" s="120" t="s">
        <v>136</v>
      </c>
      <c r="I50" s="85"/>
      <c r="J50" s="85"/>
      <c r="K50" s="88"/>
      <c r="L50" s="100" t="s">
        <v>69</v>
      </c>
      <c r="M50" s="111">
        <v>1</v>
      </c>
      <c r="N50" s="11"/>
      <c r="O50" s="85">
        <v>100</v>
      </c>
      <c r="P50" s="89">
        <f t="shared" ref="P50" si="13">C50*M50*O50</f>
        <v>5000</v>
      </c>
      <c r="Q50" s="119"/>
      <c r="R50" s="183"/>
      <c r="S50" s="184"/>
      <c r="T50" s="184"/>
      <c r="U50" s="185"/>
      <c r="V50" s="41"/>
    </row>
    <row r="51" spans="1:22" x14ac:dyDescent="0.3">
      <c r="A51" s="129"/>
      <c r="B51" s="69" t="s">
        <v>100</v>
      </c>
      <c r="C51" s="17">
        <v>1</v>
      </c>
      <c r="D51" s="10" t="s">
        <v>79</v>
      </c>
      <c r="E51" s="78">
        <v>1000</v>
      </c>
      <c r="F51" s="107">
        <f t="shared" si="0"/>
        <v>1000</v>
      </c>
      <c r="G51" s="10"/>
      <c r="H51" s="95" t="s">
        <v>149</v>
      </c>
      <c r="I51" s="85">
        <v>10</v>
      </c>
      <c r="J51" s="89">
        <f t="shared" ref="J51:J54" si="14">C51*I51</f>
        <v>10</v>
      </c>
      <c r="K51" s="88"/>
      <c r="L51" s="95" t="s">
        <v>69</v>
      </c>
      <c r="M51" s="111">
        <v>1</v>
      </c>
      <c r="N51" s="11"/>
      <c r="O51" s="85">
        <v>600</v>
      </c>
      <c r="P51" s="89">
        <f t="shared" si="3"/>
        <v>600</v>
      </c>
      <c r="Q51" s="119"/>
      <c r="R51" s="183"/>
      <c r="S51" s="184"/>
      <c r="T51" s="184"/>
      <c r="U51" s="185"/>
      <c r="V51" s="41"/>
    </row>
    <row r="52" spans="1:22" x14ac:dyDescent="0.3">
      <c r="A52" s="129"/>
      <c r="B52" s="69" t="s">
        <v>146</v>
      </c>
      <c r="C52" s="17">
        <v>0</v>
      </c>
      <c r="D52" s="10" t="s">
        <v>11</v>
      </c>
      <c r="E52" s="78">
        <v>500</v>
      </c>
      <c r="F52" s="107">
        <f t="shared" si="0"/>
        <v>0</v>
      </c>
      <c r="G52" s="10"/>
      <c r="H52" s="95" t="s">
        <v>147</v>
      </c>
      <c r="I52" s="85">
        <v>50</v>
      </c>
      <c r="J52" s="89">
        <f t="shared" si="14"/>
        <v>0</v>
      </c>
      <c r="K52" s="88"/>
      <c r="L52" s="100" t="s">
        <v>69</v>
      </c>
      <c r="M52" s="111">
        <v>0</v>
      </c>
      <c r="N52" s="11"/>
      <c r="O52" s="85">
        <v>500</v>
      </c>
      <c r="P52" s="89">
        <f t="shared" si="3"/>
        <v>0</v>
      </c>
      <c r="Q52" s="119"/>
      <c r="R52" s="183"/>
      <c r="S52" s="184"/>
      <c r="T52" s="184"/>
      <c r="U52" s="185"/>
      <c r="V52" s="41"/>
    </row>
    <row r="53" spans="1:22" x14ac:dyDescent="0.3">
      <c r="A53" s="129"/>
      <c r="B53" s="69" t="s">
        <v>134</v>
      </c>
      <c r="C53" s="17">
        <v>0</v>
      </c>
      <c r="D53" s="13" t="s">
        <v>11</v>
      </c>
      <c r="E53" s="76">
        <v>1200</v>
      </c>
      <c r="F53" s="107">
        <f t="shared" si="0"/>
        <v>0</v>
      </c>
      <c r="G53" s="13"/>
      <c r="H53" s="95" t="s">
        <v>148</v>
      </c>
      <c r="I53" s="85">
        <v>300</v>
      </c>
      <c r="J53" s="89">
        <f t="shared" si="14"/>
        <v>0</v>
      </c>
      <c r="K53" s="88"/>
      <c r="L53" s="100" t="s">
        <v>69</v>
      </c>
      <c r="M53" s="111">
        <v>0</v>
      </c>
      <c r="N53" s="48"/>
      <c r="O53" s="85">
        <v>1200</v>
      </c>
      <c r="P53" s="89">
        <f t="shared" si="3"/>
        <v>0</v>
      </c>
      <c r="Q53" s="119"/>
      <c r="R53" s="186"/>
      <c r="S53" s="187"/>
      <c r="T53" s="187"/>
      <c r="U53" s="187"/>
      <c r="V53" s="41"/>
    </row>
    <row r="54" spans="1:22" ht="17.25" thickBot="1" x14ac:dyDescent="0.35">
      <c r="A54" s="129"/>
      <c r="B54" s="68" t="s">
        <v>145</v>
      </c>
      <c r="C54" s="23">
        <v>0</v>
      </c>
      <c r="D54" s="22" t="s">
        <v>11</v>
      </c>
      <c r="E54" s="77">
        <v>2100</v>
      </c>
      <c r="F54" s="106">
        <f t="shared" si="0"/>
        <v>0</v>
      </c>
      <c r="G54" s="22"/>
      <c r="H54" s="101" t="s">
        <v>148</v>
      </c>
      <c r="I54" s="84">
        <v>300</v>
      </c>
      <c r="J54" s="93">
        <f t="shared" si="14"/>
        <v>0</v>
      </c>
      <c r="K54" s="87"/>
      <c r="L54" s="101" t="s">
        <v>69</v>
      </c>
      <c r="M54" s="115">
        <v>0</v>
      </c>
      <c r="N54" s="21"/>
      <c r="O54" s="84">
        <v>2100</v>
      </c>
      <c r="P54" s="93">
        <f t="shared" si="3"/>
        <v>0</v>
      </c>
      <c r="Q54" s="102"/>
      <c r="R54" s="189"/>
      <c r="S54" s="190"/>
      <c r="T54" s="190"/>
      <c r="U54" s="190"/>
      <c r="V54" s="41"/>
    </row>
    <row r="55" spans="1:22" ht="17.25" customHeight="1" x14ac:dyDescent="0.3">
      <c r="A55" s="134" t="s">
        <v>88</v>
      </c>
      <c r="B55" s="69" t="s">
        <v>31</v>
      </c>
      <c r="C55" s="17">
        <v>10</v>
      </c>
      <c r="D55" s="10" t="s">
        <v>23</v>
      </c>
      <c r="E55" s="78">
        <v>2800</v>
      </c>
      <c r="F55" s="107">
        <f t="shared" si="0"/>
        <v>28000</v>
      </c>
      <c r="G55" s="10"/>
      <c r="H55" s="95" t="s">
        <v>52</v>
      </c>
      <c r="I55" s="88">
        <v>60</v>
      </c>
      <c r="J55" s="89">
        <f>C55*I55</f>
        <v>600</v>
      </c>
      <c r="K55" s="88"/>
      <c r="L55" s="95" t="s">
        <v>75</v>
      </c>
      <c r="M55" s="111">
        <v>5.0000000000000001E-4</v>
      </c>
      <c r="N55" s="9" t="s">
        <v>23</v>
      </c>
      <c r="O55" s="85">
        <v>20</v>
      </c>
      <c r="P55" s="89">
        <f t="shared" si="3"/>
        <v>0.1</v>
      </c>
      <c r="Q55" s="119"/>
      <c r="R55" s="183"/>
      <c r="S55" s="184"/>
      <c r="T55" s="184"/>
      <c r="U55" s="185">
        <v>1</v>
      </c>
      <c r="V55" s="41"/>
    </row>
    <row r="56" spans="1:22" ht="17.25" customHeight="1" x14ac:dyDescent="0.3">
      <c r="A56" s="135" t="s">
        <v>22</v>
      </c>
      <c r="B56" s="69" t="s">
        <v>35</v>
      </c>
      <c r="C56" s="17">
        <v>3</v>
      </c>
      <c r="D56" s="10" t="s">
        <v>23</v>
      </c>
      <c r="E56" s="78">
        <v>3300</v>
      </c>
      <c r="F56" s="107">
        <f t="shared" si="0"/>
        <v>9900</v>
      </c>
      <c r="G56" s="10"/>
      <c r="H56" s="95" t="s">
        <v>2</v>
      </c>
      <c r="I56" s="86">
        <v>10</v>
      </c>
      <c r="J56" s="90">
        <f>C56*I56</f>
        <v>30</v>
      </c>
      <c r="K56" s="88"/>
      <c r="L56" s="95" t="s">
        <v>75</v>
      </c>
      <c r="M56" s="111">
        <v>5.0000000000000001E-4</v>
      </c>
      <c r="N56" s="9" t="s">
        <v>23</v>
      </c>
      <c r="O56" s="85">
        <v>20</v>
      </c>
      <c r="P56" s="89">
        <f t="shared" si="3"/>
        <v>0.03</v>
      </c>
      <c r="Q56" s="119"/>
      <c r="R56" s="183"/>
      <c r="S56" s="184"/>
      <c r="T56" s="184"/>
      <c r="U56" s="185">
        <v>0</v>
      </c>
      <c r="V56" s="41"/>
    </row>
    <row r="57" spans="1:22" ht="16.5" customHeight="1" thickBot="1" x14ac:dyDescent="0.35">
      <c r="A57" s="249"/>
      <c r="B57" s="68" t="s">
        <v>51</v>
      </c>
      <c r="C57" s="23">
        <v>1</v>
      </c>
      <c r="D57" s="22" t="s">
        <v>23</v>
      </c>
      <c r="E57" s="77">
        <v>10000</v>
      </c>
      <c r="F57" s="106">
        <f t="shared" si="0"/>
        <v>10000</v>
      </c>
      <c r="G57" s="22"/>
      <c r="H57" s="141" t="s">
        <v>80</v>
      </c>
      <c r="I57" s="87">
        <v>4000</v>
      </c>
      <c r="J57" s="93">
        <f>C57*I57</f>
        <v>4000</v>
      </c>
      <c r="K57" s="87"/>
      <c r="L57" s="101" t="s">
        <v>76</v>
      </c>
      <c r="M57" s="115">
        <f>C57</f>
        <v>1</v>
      </c>
      <c r="N57" s="29" t="s">
        <v>23</v>
      </c>
      <c r="O57" s="84">
        <v>1500</v>
      </c>
      <c r="P57" s="143">
        <f t="shared" si="3"/>
        <v>1500</v>
      </c>
      <c r="Q57" s="102"/>
      <c r="R57" s="189"/>
      <c r="S57" s="190"/>
      <c r="T57" s="190"/>
      <c r="U57" s="198">
        <v>0</v>
      </c>
      <c r="V57" s="41"/>
    </row>
    <row r="58" spans="1:22" ht="18.75" x14ac:dyDescent="0.3">
      <c r="A58" s="250" t="s">
        <v>87</v>
      </c>
      <c r="B58" s="203" t="s">
        <v>104</v>
      </c>
      <c r="D58" s="2"/>
      <c r="E58" s="56" t="str">
        <f>_Hlk18396994</f>
        <v>Coût d'investissement</v>
      </c>
      <c r="F58" s="146">
        <f>SUM(F9:F57)</f>
        <v>452420</v>
      </c>
      <c r="G58" s="128"/>
      <c r="H58" s="128"/>
      <c r="I58" s="202" t="str">
        <f>H5</f>
        <v>Coût d'entretien</v>
      </c>
      <c r="J58" s="146">
        <f>SUM(J9:J57)</f>
        <v>24939</v>
      </c>
      <c r="K58" s="128" t="s">
        <v>103</v>
      </c>
      <c r="L58" s="128"/>
      <c r="M58" s="128"/>
      <c r="N58" s="128"/>
      <c r="O58" s="202" t="str">
        <f>L5</f>
        <v>Coût de maintenance</v>
      </c>
      <c r="P58" s="146">
        <f>SUM(P9:P57)</f>
        <v>61575.429999999993</v>
      </c>
      <c r="Q58" s="128" t="s">
        <v>102</v>
      </c>
      <c r="R58" s="128"/>
      <c r="S58" s="128"/>
      <c r="T58" s="128"/>
      <c r="U58" s="128"/>
    </row>
    <row r="59" spans="1:22" x14ac:dyDescent="0.3">
      <c r="B59" s="203" t="s">
        <v>105</v>
      </c>
      <c r="E59" s="151" t="s">
        <v>150</v>
      </c>
      <c r="F59" s="152">
        <f>F58/$C$8</f>
        <v>452.42</v>
      </c>
      <c r="G59" s="53" t="s">
        <v>112</v>
      </c>
      <c r="H59" s="40"/>
      <c r="I59" s="54"/>
      <c r="J59" s="152">
        <f>J58/$C$8</f>
        <v>24.939</v>
      </c>
      <c r="K59" s="153" t="s">
        <v>113</v>
      </c>
      <c r="L59" s="40"/>
      <c r="M59" s="55"/>
      <c r="N59" s="40"/>
      <c r="O59" s="54"/>
      <c r="P59" s="152">
        <f>P58/$C$8</f>
        <v>61.57542999999999</v>
      </c>
      <c r="Q59" s="153" t="s">
        <v>151</v>
      </c>
      <c r="R59" s="53"/>
      <c r="S59" s="53"/>
    </row>
    <row r="62" spans="1:22" ht="18.75" x14ac:dyDescent="0.3">
      <c r="B62" s="64" t="s">
        <v>32</v>
      </c>
    </row>
    <row r="64" spans="1:22" ht="20.25" x14ac:dyDescent="0.3">
      <c r="C64" s="59" t="s">
        <v>39</v>
      </c>
      <c r="D64" s="63">
        <f>I3</f>
        <v>30</v>
      </c>
      <c r="E64" s="60" t="s">
        <v>40</v>
      </c>
      <c r="M64" s="59" t="s">
        <v>39</v>
      </c>
      <c r="N64" s="63">
        <f>I3</f>
        <v>30</v>
      </c>
      <c r="O64" s="60" t="s">
        <v>40</v>
      </c>
    </row>
    <row r="87" spans="3:3" ht="23.25" x14ac:dyDescent="0.35">
      <c r="C87" s="108" t="s">
        <v>53</v>
      </c>
    </row>
  </sheetData>
  <phoneticPr fontId="7" type="noConversion"/>
  <pageMargins left="0.25" right="0.25" top="0.75" bottom="0.75" header="0.3" footer="0.3"/>
  <pageSetup paperSize="8" scale="3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952E5-CB6B-4EE0-BDBF-E60CE2DD3EE2}">
  <sheetPr>
    <pageSetUpPr fitToPage="1"/>
  </sheetPr>
  <dimension ref="A1:AR87"/>
  <sheetViews>
    <sheetView tabSelected="1" zoomScaleNormal="100" workbookViewId="0">
      <pane xSplit="2" ySplit="7" topLeftCell="C8" activePane="bottomRight" state="frozen"/>
      <selection pane="topRight" activeCell="C1" sqref="C1"/>
      <selection pane="bottomLeft" activeCell="A8" sqref="A8"/>
      <selection pane="bottomRight" activeCell="U44" sqref="U44"/>
    </sheetView>
  </sheetViews>
  <sheetFormatPr baseColWidth="10" defaultRowHeight="16.5" x14ac:dyDescent="0.3"/>
  <cols>
    <col min="1" max="1" width="29.28515625" style="2" customWidth="1"/>
    <col min="2" max="2" width="37" style="2" customWidth="1"/>
    <col min="3" max="3" width="10" style="2" customWidth="1"/>
    <col min="4" max="4" width="6.5703125" style="7" customWidth="1"/>
    <col min="5" max="5" width="9.28515625" style="30" customWidth="1"/>
    <col min="6" max="6" width="12.28515625" style="7" customWidth="1"/>
    <col min="7" max="7" width="3.7109375" style="7" customWidth="1"/>
    <col min="8" max="8" width="55.28515625" style="2" customWidth="1"/>
    <col min="9" max="9" width="9.28515625" style="30" customWidth="1"/>
    <col min="10" max="10" width="9.7109375" style="7" customWidth="1"/>
    <col min="11" max="11" width="4" style="7" customWidth="1"/>
    <col min="12" max="12" width="49.5703125" style="2" customWidth="1"/>
    <col min="13" max="13" width="11.140625" style="45" customWidth="1"/>
    <col min="14" max="14" width="5.28515625" style="2" customWidth="1"/>
    <col min="15" max="15" width="9.28515625" style="30" customWidth="1"/>
    <col min="16" max="16" width="11" style="7" customWidth="1"/>
    <col min="17" max="17" width="4.28515625" style="7" customWidth="1"/>
    <col min="18" max="20" width="11.7109375" style="7" customWidth="1"/>
    <col min="21" max="21" width="11.42578125" style="2" customWidth="1"/>
    <col min="22" max="24" width="11.42578125" style="2"/>
    <col min="25" max="25" width="11.42578125" style="40"/>
    <col min="26" max="26" width="31.7109375" style="40" customWidth="1"/>
    <col min="27" max="27" width="21.28515625" style="40" customWidth="1"/>
    <col min="28" max="28" width="20.5703125" style="40" customWidth="1"/>
    <col min="29" max="29" width="23.7109375" style="40" customWidth="1"/>
    <col min="30" max="44" width="11.42578125" style="40"/>
    <col min="45" max="16384" width="11.42578125" style="2"/>
  </cols>
  <sheetData>
    <row r="1" spans="1:44" s="155" customFormat="1" ht="20.25" x14ac:dyDescent="0.3">
      <c r="A1" s="154" t="s">
        <v>8</v>
      </c>
      <c r="D1" s="156"/>
      <c r="E1" s="157"/>
      <c r="F1" s="156"/>
      <c r="G1" s="156"/>
      <c r="I1" s="157"/>
      <c r="J1" s="156"/>
      <c r="K1" s="156"/>
      <c r="M1" s="158"/>
      <c r="O1" s="157"/>
      <c r="P1" s="156"/>
      <c r="Q1" s="156"/>
      <c r="R1" s="156"/>
      <c r="S1" s="156"/>
      <c r="T1" s="156"/>
    </row>
    <row r="2" spans="1:44" s="40" customFormat="1" x14ac:dyDescent="0.3">
      <c r="A2" s="62"/>
      <c r="D2" s="53"/>
      <c r="E2" s="54"/>
      <c r="F2" s="53"/>
      <c r="G2" s="53"/>
      <c r="I2" s="54"/>
      <c r="J2" s="53"/>
      <c r="K2" s="53"/>
      <c r="M2" s="55"/>
      <c r="O2" s="54"/>
      <c r="P2" s="53"/>
      <c r="Q2" s="53"/>
      <c r="R2" s="53"/>
      <c r="S2" s="53"/>
      <c r="T2" s="53"/>
    </row>
    <row r="3" spans="1:44" s="40" customFormat="1" ht="23.25" x14ac:dyDescent="0.35">
      <c r="A3" s="28"/>
      <c r="B3" s="229" t="s">
        <v>58</v>
      </c>
      <c r="C3" s="227" t="s">
        <v>42</v>
      </c>
      <c r="D3" s="232" t="s">
        <v>124</v>
      </c>
      <c r="E3" s="74"/>
      <c r="F3" s="233"/>
      <c r="G3" s="233"/>
      <c r="H3" s="231" t="s">
        <v>41</v>
      </c>
      <c r="I3" s="234">
        <v>30</v>
      </c>
      <c r="J3" s="136" t="s">
        <v>40</v>
      </c>
      <c r="K3" s="136"/>
      <c r="M3" s="55"/>
      <c r="O3" s="54"/>
      <c r="P3" s="53"/>
      <c r="Q3" s="53"/>
      <c r="R3" s="53"/>
      <c r="S3" s="53"/>
      <c r="T3" s="53"/>
    </row>
    <row r="4" spans="1:44" ht="23.25" customHeight="1" x14ac:dyDescent="0.3">
      <c r="A4" s="28"/>
    </row>
    <row r="5" spans="1:44" s="1" customFormat="1" ht="22.5" customHeight="1" x14ac:dyDescent="0.3">
      <c r="B5" s="117" t="s">
        <v>109</v>
      </c>
      <c r="C5" s="27"/>
      <c r="D5" s="27"/>
      <c r="E5" s="31"/>
      <c r="F5" s="27"/>
      <c r="G5" s="27"/>
      <c r="H5" s="117" t="s">
        <v>110</v>
      </c>
      <c r="I5" s="31"/>
      <c r="J5" s="27"/>
      <c r="K5" s="27"/>
      <c r="L5" s="117" t="s">
        <v>111</v>
      </c>
      <c r="M5" s="46"/>
      <c r="N5" s="5"/>
      <c r="O5" s="31"/>
      <c r="P5" s="27"/>
      <c r="Q5" s="27"/>
      <c r="R5" s="169" t="s">
        <v>43</v>
      </c>
      <c r="S5" s="170"/>
      <c r="T5" s="170"/>
      <c r="U5" s="171"/>
      <c r="Y5" s="42"/>
      <c r="Z5" s="42"/>
      <c r="AA5" s="47"/>
      <c r="AB5" s="47"/>
      <c r="AC5" s="47"/>
      <c r="AD5" s="42"/>
      <c r="AE5" s="42"/>
      <c r="AF5" s="42"/>
      <c r="AG5" s="42"/>
      <c r="AH5" s="42"/>
      <c r="AI5" s="42"/>
      <c r="AJ5" s="42"/>
      <c r="AK5" s="42"/>
      <c r="AL5" s="42"/>
      <c r="AM5" s="42"/>
      <c r="AN5" s="42"/>
      <c r="AO5" s="42"/>
      <c r="AP5" s="42"/>
      <c r="AQ5" s="42"/>
      <c r="AR5" s="42"/>
    </row>
    <row r="6" spans="1:44" x14ac:dyDescent="0.3">
      <c r="B6" s="116" t="s">
        <v>5</v>
      </c>
      <c r="C6" s="3"/>
      <c r="D6" s="6"/>
      <c r="E6" s="4"/>
      <c r="F6" s="6"/>
      <c r="G6" s="6"/>
      <c r="H6" s="116" t="s">
        <v>6</v>
      </c>
      <c r="I6" s="4"/>
      <c r="J6" s="6"/>
      <c r="K6" s="6"/>
      <c r="L6" s="116" t="s">
        <v>55</v>
      </c>
      <c r="M6" s="4"/>
      <c r="N6" s="3"/>
      <c r="O6" s="4"/>
      <c r="P6" s="6"/>
      <c r="Q6" s="6"/>
      <c r="R6" s="172"/>
      <c r="S6" s="173"/>
      <c r="T6" s="173"/>
      <c r="U6" s="174"/>
      <c r="V6" s="41"/>
      <c r="Z6" s="43"/>
      <c r="AA6" s="52"/>
      <c r="AB6" s="52"/>
      <c r="AC6" s="52"/>
    </row>
    <row r="7" spans="1:44" ht="42.75" customHeight="1" x14ac:dyDescent="0.3">
      <c r="A7" s="6" t="s">
        <v>121</v>
      </c>
      <c r="B7" s="32" t="s">
        <v>120</v>
      </c>
      <c r="C7" s="4" t="s">
        <v>61</v>
      </c>
      <c r="D7" s="6"/>
      <c r="E7" s="4" t="s">
        <v>106</v>
      </c>
      <c r="F7" s="4" t="s">
        <v>107</v>
      </c>
      <c r="G7" s="6"/>
      <c r="H7" s="32"/>
      <c r="I7" s="4" t="s">
        <v>106</v>
      </c>
      <c r="J7" s="4" t="s">
        <v>107</v>
      </c>
      <c r="K7" s="4"/>
      <c r="L7" s="32"/>
      <c r="M7" s="65" t="s">
        <v>65</v>
      </c>
      <c r="N7" s="3"/>
      <c r="O7" s="4" t="s">
        <v>106</v>
      </c>
      <c r="P7" s="4" t="s">
        <v>107</v>
      </c>
      <c r="Q7" s="4"/>
      <c r="R7" s="175" t="s">
        <v>108</v>
      </c>
      <c r="S7" s="176" t="s">
        <v>38</v>
      </c>
      <c r="T7" s="176" t="s">
        <v>37</v>
      </c>
      <c r="U7" s="177" t="s">
        <v>114</v>
      </c>
      <c r="V7" s="41"/>
      <c r="Z7" s="43"/>
      <c r="AA7" s="52" t="s">
        <v>7</v>
      </c>
      <c r="AB7" s="52" t="s">
        <v>44</v>
      </c>
      <c r="AC7" s="52" t="s">
        <v>45</v>
      </c>
    </row>
    <row r="8" spans="1:44" ht="17.25" thickBot="1" x14ac:dyDescent="0.35">
      <c r="A8" s="24"/>
      <c r="B8" s="61" t="s">
        <v>12</v>
      </c>
      <c r="C8" s="35">
        <v>1000</v>
      </c>
      <c r="D8" s="8" t="s">
        <v>86</v>
      </c>
      <c r="E8" s="127"/>
      <c r="F8" s="127"/>
      <c r="G8" s="8"/>
      <c r="H8" s="34"/>
      <c r="I8" s="94"/>
      <c r="J8" s="33"/>
      <c r="K8" s="33"/>
      <c r="L8" s="34"/>
      <c r="M8" s="36"/>
      <c r="N8" s="36"/>
      <c r="O8" s="94"/>
      <c r="P8" s="33"/>
      <c r="Q8" s="33"/>
      <c r="R8" s="178"/>
      <c r="S8" s="179"/>
      <c r="T8" s="179"/>
      <c r="U8" s="179"/>
      <c r="V8" s="41"/>
      <c r="Z8" s="43" t="s">
        <v>28</v>
      </c>
      <c r="AA8" s="49">
        <f>SUM(F9:F14)</f>
        <v>129500</v>
      </c>
      <c r="AB8" s="49">
        <f>SUM(J9:J14)*$I$3</f>
        <v>0</v>
      </c>
      <c r="AC8" s="49">
        <f>SUM(P9:P14)*I3/10</f>
        <v>0</v>
      </c>
    </row>
    <row r="9" spans="1:44" ht="17.25" customHeight="1" x14ac:dyDescent="0.3">
      <c r="A9" s="129" t="s">
        <v>27</v>
      </c>
      <c r="B9" s="121" t="s">
        <v>117</v>
      </c>
      <c r="C9" s="122">
        <f>C8</f>
        <v>1000</v>
      </c>
      <c r="D9" s="123" t="s">
        <v>86</v>
      </c>
      <c r="E9" s="124">
        <v>85</v>
      </c>
      <c r="F9" s="125">
        <f>C9*E9</f>
        <v>85000</v>
      </c>
      <c r="G9" s="123"/>
      <c r="H9" s="251" t="s">
        <v>136</v>
      </c>
      <c r="I9" s="252"/>
      <c r="J9" s="181"/>
      <c r="K9" s="181"/>
      <c r="L9" s="251" t="s">
        <v>137</v>
      </c>
      <c r="M9" s="37"/>
      <c r="N9" s="37"/>
      <c r="O9" s="82"/>
      <c r="P9" s="37"/>
      <c r="Q9" s="37"/>
      <c r="R9" s="180"/>
      <c r="S9" s="181"/>
      <c r="T9" s="181"/>
      <c r="U9" s="181"/>
      <c r="V9" s="41"/>
      <c r="Z9" s="43" t="str">
        <f>A15</f>
        <v>Réseaux secs, humides</v>
      </c>
      <c r="AA9" s="49">
        <f>SUM(F15:F21)</f>
        <v>57000</v>
      </c>
      <c r="AB9" s="49">
        <f>SUM(J15:J21)*$I$3</f>
        <v>420</v>
      </c>
      <c r="AC9" s="49">
        <f>SUM(P15:P21)*I3/10</f>
        <v>37200</v>
      </c>
    </row>
    <row r="10" spans="1:44" ht="17.25" customHeight="1" x14ac:dyDescent="0.3">
      <c r="A10" s="129" t="s">
        <v>17</v>
      </c>
      <c r="B10" s="67" t="s">
        <v>89</v>
      </c>
      <c r="C10" s="16">
        <v>1000</v>
      </c>
      <c r="D10" s="13" t="s">
        <v>11</v>
      </c>
      <c r="E10" s="76">
        <v>15</v>
      </c>
      <c r="F10" s="105">
        <f>C10*E10</f>
        <v>15000</v>
      </c>
      <c r="G10" s="126"/>
      <c r="H10" s="253" t="s">
        <v>136</v>
      </c>
      <c r="I10" s="254"/>
      <c r="J10" s="184"/>
      <c r="K10" s="184"/>
      <c r="L10" s="253" t="s">
        <v>137</v>
      </c>
      <c r="M10" s="9"/>
      <c r="N10" s="9"/>
      <c r="O10" s="85"/>
      <c r="P10" s="9"/>
      <c r="Q10" s="9"/>
      <c r="R10" s="183"/>
      <c r="S10" s="184"/>
      <c r="T10" s="184"/>
      <c r="U10" s="185">
        <v>0.1</v>
      </c>
      <c r="V10" s="41"/>
      <c r="Z10" s="43" t="str">
        <f>A22</f>
        <v xml:space="preserve">Revêtements de sol </v>
      </c>
      <c r="AA10" s="49">
        <f>SUM(F22:F30)</f>
        <v>56500</v>
      </c>
      <c r="AB10" s="49">
        <f>SUM(J22:J30)*I3</f>
        <v>126000</v>
      </c>
      <c r="AC10" s="49">
        <f>SUM(P22:P30)*I3/10</f>
        <v>31650</v>
      </c>
    </row>
    <row r="11" spans="1:44" ht="17.25" customHeight="1" x14ac:dyDescent="0.3">
      <c r="A11" s="130" t="s">
        <v>18</v>
      </c>
      <c r="B11" s="67" t="s">
        <v>46</v>
      </c>
      <c r="C11" s="16">
        <v>100</v>
      </c>
      <c r="D11" s="13" t="s">
        <v>10</v>
      </c>
      <c r="E11" s="76">
        <v>50</v>
      </c>
      <c r="F11" s="105">
        <f>C11*E11</f>
        <v>5000</v>
      </c>
      <c r="G11" s="126"/>
      <c r="H11" s="253" t="s">
        <v>136</v>
      </c>
      <c r="I11" s="254"/>
      <c r="J11" s="184"/>
      <c r="K11" s="184"/>
      <c r="L11" s="253" t="s">
        <v>137</v>
      </c>
      <c r="M11" s="9"/>
      <c r="N11" s="9"/>
      <c r="O11" s="85"/>
      <c r="P11" s="9"/>
      <c r="Q11" s="9"/>
      <c r="R11" s="183"/>
      <c r="S11" s="184"/>
      <c r="T11" s="184"/>
      <c r="U11" s="185">
        <v>0.1</v>
      </c>
      <c r="V11" s="41"/>
      <c r="Z11" s="43" t="str">
        <f>A31</f>
        <v>Végétal</v>
      </c>
      <c r="AA11" s="49">
        <f>SUM(F31:F36)</f>
        <v>37800</v>
      </c>
      <c r="AB11" s="49">
        <f>SUM(J31:J36)*I3</f>
        <v>189000</v>
      </c>
      <c r="AC11" s="49">
        <f>SUM(P31:P36)*I3/10</f>
        <v>26550</v>
      </c>
    </row>
    <row r="12" spans="1:44" x14ac:dyDescent="0.3">
      <c r="A12" s="129"/>
      <c r="B12" s="67" t="s">
        <v>47</v>
      </c>
      <c r="C12" s="16">
        <v>100</v>
      </c>
      <c r="D12" s="13" t="s">
        <v>10</v>
      </c>
      <c r="E12" s="76">
        <v>35</v>
      </c>
      <c r="F12" s="105">
        <f t="shared" ref="F12:F57" si="0">C12*E12</f>
        <v>3500</v>
      </c>
      <c r="G12" s="13"/>
      <c r="H12" s="253" t="s">
        <v>136</v>
      </c>
      <c r="I12" s="255"/>
      <c r="J12" s="187"/>
      <c r="K12" s="187"/>
      <c r="L12" s="253" t="s">
        <v>137</v>
      </c>
      <c r="M12" s="14"/>
      <c r="N12" s="14"/>
      <c r="O12" s="83"/>
      <c r="P12" s="14"/>
      <c r="Q12" s="14"/>
      <c r="R12" s="186"/>
      <c r="S12" s="187"/>
      <c r="T12" s="187"/>
      <c r="U12" s="188">
        <v>0.1</v>
      </c>
      <c r="V12" s="41"/>
      <c r="Z12" s="44" t="s">
        <v>29</v>
      </c>
      <c r="AA12" s="49">
        <f>SUM(F37:F41)</f>
        <v>61000</v>
      </c>
      <c r="AB12" s="49">
        <f>SUM(J37:J41)*I3</f>
        <v>109200</v>
      </c>
      <c r="AC12" s="49">
        <f>SUM(P37:P41)*I3/10</f>
        <v>54000</v>
      </c>
    </row>
    <row r="13" spans="1:44" x14ac:dyDescent="0.3">
      <c r="A13" s="130"/>
      <c r="B13" s="67" t="s">
        <v>48</v>
      </c>
      <c r="C13" s="16">
        <v>100</v>
      </c>
      <c r="D13" s="13" t="s">
        <v>10</v>
      </c>
      <c r="E13" s="76">
        <v>10</v>
      </c>
      <c r="F13" s="105">
        <f t="shared" si="0"/>
        <v>1000</v>
      </c>
      <c r="G13" s="13"/>
      <c r="H13" s="253" t="s">
        <v>136</v>
      </c>
      <c r="I13" s="255"/>
      <c r="J13" s="187"/>
      <c r="K13" s="187"/>
      <c r="L13" s="253" t="s">
        <v>137</v>
      </c>
      <c r="M13" s="14"/>
      <c r="N13" s="14"/>
      <c r="O13" s="83"/>
      <c r="P13" s="14"/>
      <c r="Q13" s="14"/>
      <c r="R13" s="186"/>
      <c r="S13" s="187"/>
      <c r="T13" s="187"/>
      <c r="U13" s="188">
        <v>0.2</v>
      </c>
      <c r="V13" s="41"/>
      <c r="Z13" s="43" t="s">
        <v>4</v>
      </c>
      <c r="AA13" s="49">
        <f>SUM(F42:F54)</f>
        <v>23220</v>
      </c>
      <c r="AB13" s="49">
        <f>SUM(J42:J54)*I3</f>
        <v>13650</v>
      </c>
      <c r="AC13" s="49">
        <f>SUM(P42:P54)*I3/10</f>
        <v>40425.9</v>
      </c>
    </row>
    <row r="14" spans="1:44" ht="17.25" thickBot="1" x14ac:dyDescent="0.35">
      <c r="A14" s="131"/>
      <c r="B14" s="68" t="s">
        <v>49</v>
      </c>
      <c r="C14" s="23">
        <v>100</v>
      </c>
      <c r="D14" s="22" t="s">
        <v>16</v>
      </c>
      <c r="E14" s="77">
        <v>200</v>
      </c>
      <c r="F14" s="106">
        <f t="shared" si="0"/>
        <v>20000</v>
      </c>
      <c r="G14" s="22"/>
      <c r="H14" s="256" t="s">
        <v>136</v>
      </c>
      <c r="I14" s="257"/>
      <c r="J14" s="190"/>
      <c r="K14" s="190"/>
      <c r="L14" s="256" t="s">
        <v>137</v>
      </c>
      <c r="M14" s="29"/>
      <c r="N14" s="29"/>
      <c r="O14" s="84"/>
      <c r="P14" s="29"/>
      <c r="Q14" s="29"/>
      <c r="R14" s="189"/>
      <c r="S14" s="190"/>
      <c r="T14" s="190"/>
      <c r="U14" s="191">
        <v>0.3</v>
      </c>
      <c r="V14" s="41"/>
      <c r="Z14" s="43" t="s">
        <v>30</v>
      </c>
      <c r="AA14" s="49">
        <f>SUM(F55:F57)</f>
        <v>47900</v>
      </c>
      <c r="AB14" s="49">
        <f>SUM(J55:J57)*I3</f>
        <v>138900</v>
      </c>
      <c r="AC14" s="49">
        <f>SUM(P55:P57)*I3/10</f>
        <v>4500.3900000000003</v>
      </c>
    </row>
    <row r="15" spans="1:44" x14ac:dyDescent="0.3">
      <c r="A15" s="130" t="s">
        <v>0</v>
      </c>
      <c r="B15" s="69" t="s">
        <v>144</v>
      </c>
      <c r="C15" s="17">
        <v>100</v>
      </c>
      <c r="D15" s="19" t="s">
        <v>16</v>
      </c>
      <c r="E15" s="78">
        <v>80</v>
      </c>
      <c r="F15" s="107">
        <f t="shared" si="0"/>
        <v>8000</v>
      </c>
      <c r="G15" s="10"/>
      <c r="H15" s="253" t="s">
        <v>135</v>
      </c>
      <c r="I15" s="254"/>
      <c r="J15" s="184"/>
      <c r="K15" s="184"/>
      <c r="L15" s="253" t="s">
        <v>137</v>
      </c>
      <c r="M15" s="85"/>
      <c r="N15" s="85"/>
      <c r="O15" s="85"/>
      <c r="P15" s="85"/>
      <c r="Q15" s="85"/>
      <c r="R15" s="183"/>
      <c r="S15" s="184"/>
      <c r="T15" s="184"/>
      <c r="U15" s="185">
        <v>0.5</v>
      </c>
      <c r="V15" s="41"/>
      <c r="Z15" s="43"/>
      <c r="AA15" s="49"/>
      <c r="AB15" s="49"/>
      <c r="AC15" s="49"/>
    </row>
    <row r="16" spans="1:44" ht="15.75" customHeight="1" x14ac:dyDescent="0.3">
      <c r="A16" s="130"/>
      <c r="B16" s="70" t="s">
        <v>13</v>
      </c>
      <c r="C16" s="20">
        <v>100</v>
      </c>
      <c r="D16" s="19" t="s">
        <v>16</v>
      </c>
      <c r="E16" s="79">
        <v>60</v>
      </c>
      <c r="F16" s="107">
        <f t="shared" si="0"/>
        <v>6000</v>
      </c>
      <c r="G16" s="19"/>
      <c r="H16" s="96" t="s">
        <v>1</v>
      </c>
      <c r="I16" s="164">
        <v>0.02</v>
      </c>
      <c r="J16" s="89">
        <f t="shared" ref="J16:J41" si="1">C16*I16</f>
        <v>2</v>
      </c>
      <c r="K16" s="88"/>
      <c r="L16" s="96" t="s">
        <v>66</v>
      </c>
      <c r="M16" s="112">
        <v>0.1</v>
      </c>
      <c r="N16" s="19"/>
      <c r="O16" s="85">
        <f>E16+$E$15+15</f>
        <v>155</v>
      </c>
      <c r="P16" s="89">
        <f>C16*M16*O16</f>
        <v>1550</v>
      </c>
      <c r="Q16" s="88"/>
      <c r="R16" s="183"/>
      <c r="S16" s="184"/>
      <c r="T16" s="184"/>
      <c r="U16" s="184"/>
      <c r="V16" s="41"/>
      <c r="Z16" s="43"/>
      <c r="AA16" s="49"/>
      <c r="AB16" s="49"/>
      <c r="AC16" s="49"/>
    </row>
    <row r="17" spans="1:29" ht="15.75" customHeight="1" x14ac:dyDescent="0.3">
      <c r="A17" s="130"/>
      <c r="B17" s="70" t="s">
        <v>13</v>
      </c>
      <c r="C17" s="20">
        <v>100</v>
      </c>
      <c r="D17" s="19" t="s">
        <v>16</v>
      </c>
      <c r="E17" s="79">
        <v>100</v>
      </c>
      <c r="F17" s="107">
        <f t="shared" si="0"/>
        <v>10000</v>
      </c>
      <c r="G17" s="19"/>
      <c r="H17" s="96" t="s">
        <v>1</v>
      </c>
      <c r="I17" s="164">
        <v>0.03</v>
      </c>
      <c r="J17" s="89">
        <f t="shared" si="1"/>
        <v>3</v>
      </c>
      <c r="K17" s="88"/>
      <c r="L17" s="96" t="s">
        <v>66</v>
      </c>
      <c r="M17" s="112">
        <v>0.15</v>
      </c>
      <c r="N17" s="19"/>
      <c r="O17" s="85">
        <f t="shared" ref="O17:O21" si="2">E17+$E$15+15</f>
        <v>195</v>
      </c>
      <c r="P17" s="89">
        <f t="shared" ref="P17:P57" si="3">C17*M17*O17</f>
        <v>2925</v>
      </c>
      <c r="Q17" s="88"/>
      <c r="R17" s="183"/>
      <c r="S17" s="184"/>
      <c r="T17" s="184"/>
      <c r="U17" s="184"/>
      <c r="V17" s="41"/>
      <c r="Z17" s="50" t="s">
        <v>33</v>
      </c>
      <c r="AA17" s="51">
        <f>SUM(AA8:AA14)</f>
        <v>412920</v>
      </c>
      <c r="AB17" s="51">
        <f>SUM(AB8:AB14)</f>
        <v>577170</v>
      </c>
      <c r="AC17" s="51">
        <f>SUM(AC8:AC14)</f>
        <v>194326.29</v>
      </c>
    </row>
    <row r="18" spans="1:29" ht="15.75" customHeight="1" x14ac:dyDescent="0.3">
      <c r="A18" s="130"/>
      <c r="B18" s="70" t="s">
        <v>67</v>
      </c>
      <c r="C18" s="20">
        <v>100</v>
      </c>
      <c r="D18" s="19" t="s">
        <v>16</v>
      </c>
      <c r="E18" s="79">
        <v>70</v>
      </c>
      <c r="F18" s="107">
        <f t="shared" si="0"/>
        <v>7000</v>
      </c>
      <c r="G18" s="19"/>
      <c r="H18" s="96" t="s">
        <v>1</v>
      </c>
      <c r="I18" s="164">
        <v>0.03</v>
      </c>
      <c r="J18" s="89">
        <f t="shared" si="1"/>
        <v>3</v>
      </c>
      <c r="K18" s="88"/>
      <c r="L18" s="96" t="s">
        <v>66</v>
      </c>
      <c r="M18" s="112">
        <v>0.15</v>
      </c>
      <c r="N18" s="19"/>
      <c r="O18" s="85">
        <f t="shared" si="2"/>
        <v>165</v>
      </c>
      <c r="P18" s="89">
        <f t="shared" si="3"/>
        <v>2475</v>
      </c>
      <c r="Q18" s="88"/>
      <c r="R18" s="183"/>
      <c r="S18" s="184"/>
      <c r="T18" s="184"/>
      <c r="U18" s="184"/>
      <c r="V18" s="41"/>
    </row>
    <row r="19" spans="1:29" x14ac:dyDescent="0.3">
      <c r="A19" s="132"/>
      <c r="B19" s="71" t="s">
        <v>95</v>
      </c>
      <c r="C19" s="15">
        <v>100</v>
      </c>
      <c r="D19" s="18" t="s">
        <v>16</v>
      </c>
      <c r="E19" s="80">
        <v>200</v>
      </c>
      <c r="F19" s="105">
        <f t="shared" si="0"/>
        <v>20000</v>
      </c>
      <c r="G19" s="18"/>
      <c r="H19" s="97" t="s">
        <v>1</v>
      </c>
      <c r="I19" s="164">
        <v>0.02</v>
      </c>
      <c r="J19" s="89">
        <f t="shared" si="1"/>
        <v>2</v>
      </c>
      <c r="K19" s="88"/>
      <c r="L19" s="96" t="s">
        <v>66</v>
      </c>
      <c r="M19" s="112">
        <v>0.1</v>
      </c>
      <c r="N19" s="18"/>
      <c r="O19" s="85">
        <f t="shared" si="2"/>
        <v>295</v>
      </c>
      <c r="P19" s="89">
        <f t="shared" si="3"/>
        <v>2950</v>
      </c>
      <c r="Q19" s="88"/>
      <c r="R19" s="186"/>
      <c r="S19" s="187"/>
      <c r="T19" s="187"/>
      <c r="U19" s="187"/>
      <c r="V19" s="41"/>
    </row>
    <row r="20" spans="1:29" x14ac:dyDescent="0.3">
      <c r="A20" s="130"/>
      <c r="B20" s="71" t="s">
        <v>93</v>
      </c>
      <c r="C20" s="15">
        <v>100</v>
      </c>
      <c r="D20" s="18" t="s">
        <v>16</v>
      </c>
      <c r="E20" s="80">
        <v>30</v>
      </c>
      <c r="F20" s="105">
        <f t="shared" si="0"/>
        <v>3000</v>
      </c>
      <c r="G20" s="18"/>
      <c r="H20" s="97" t="s">
        <v>1</v>
      </c>
      <c r="I20" s="164">
        <v>0.02</v>
      </c>
      <c r="J20" s="89">
        <f t="shared" si="1"/>
        <v>2</v>
      </c>
      <c r="K20" s="88"/>
      <c r="L20" s="96" t="s">
        <v>66</v>
      </c>
      <c r="M20" s="112">
        <v>0.1</v>
      </c>
      <c r="N20" s="18"/>
      <c r="O20" s="85">
        <f t="shared" si="2"/>
        <v>125</v>
      </c>
      <c r="P20" s="89">
        <f t="shared" si="3"/>
        <v>1250</v>
      </c>
      <c r="Q20" s="88"/>
      <c r="R20" s="186"/>
      <c r="S20" s="187"/>
      <c r="T20" s="187"/>
      <c r="U20" s="187"/>
      <c r="V20" s="41"/>
    </row>
    <row r="21" spans="1:29" ht="16.5" customHeight="1" thickBot="1" x14ac:dyDescent="0.35">
      <c r="A21" s="133"/>
      <c r="B21" s="72" t="s">
        <v>94</v>
      </c>
      <c r="C21" s="39">
        <v>100</v>
      </c>
      <c r="D21" s="38" t="s">
        <v>16</v>
      </c>
      <c r="E21" s="81">
        <v>30</v>
      </c>
      <c r="F21" s="103">
        <f t="shared" si="0"/>
        <v>3000</v>
      </c>
      <c r="G21" s="38"/>
      <c r="H21" s="98" t="s">
        <v>1</v>
      </c>
      <c r="I21" s="165">
        <v>0.02</v>
      </c>
      <c r="J21" s="91">
        <f t="shared" si="1"/>
        <v>2</v>
      </c>
      <c r="K21" s="147"/>
      <c r="L21" s="96" t="s">
        <v>66</v>
      </c>
      <c r="M21" s="112">
        <v>0.1</v>
      </c>
      <c r="N21" s="38"/>
      <c r="O21" s="85">
        <f t="shared" si="2"/>
        <v>125</v>
      </c>
      <c r="P21" s="93">
        <f t="shared" si="3"/>
        <v>1250</v>
      </c>
      <c r="Q21" s="150"/>
      <c r="R21" s="178"/>
      <c r="S21" s="179"/>
      <c r="T21" s="179"/>
      <c r="U21" s="179"/>
      <c r="V21" s="41"/>
      <c r="Z21" s="118"/>
      <c r="AA21" s="109" t="s">
        <v>54</v>
      </c>
      <c r="AB21" s="56" t="s">
        <v>152</v>
      </c>
      <c r="AC21" s="56"/>
    </row>
    <row r="22" spans="1:29" ht="16.5" customHeight="1" x14ac:dyDescent="0.3">
      <c r="A22" s="129" t="s">
        <v>116</v>
      </c>
      <c r="B22" s="66" t="s">
        <v>14</v>
      </c>
      <c r="C22" s="26">
        <v>100</v>
      </c>
      <c r="D22" s="25" t="s">
        <v>11</v>
      </c>
      <c r="E22" s="75">
        <v>40</v>
      </c>
      <c r="F22" s="104">
        <f t="shared" si="0"/>
        <v>4000</v>
      </c>
      <c r="G22" s="25"/>
      <c r="H22" s="99" t="s">
        <v>59</v>
      </c>
      <c r="I22" s="166">
        <v>3</v>
      </c>
      <c r="J22" s="92">
        <f t="shared" si="1"/>
        <v>300</v>
      </c>
      <c r="K22" s="148"/>
      <c r="L22" s="99" t="s">
        <v>63</v>
      </c>
      <c r="M22" s="113">
        <v>0.1</v>
      </c>
      <c r="N22" s="25"/>
      <c r="O22" s="82">
        <f>E22</f>
        <v>40</v>
      </c>
      <c r="P22" s="89">
        <f>C22*M22*O22</f>
        <v>400</v>
      </c>
      <c r="Q22" s="148"/>
      <c r="R22" s="192">
        <v>0</v>
      </c>
      <c r="S22" s="182">
        <v>0</v>
      </c>
      <c r="T22" s="182">
        <v>0</v>
      </c>
      <c r="U22" s="182">
        <v>0.4</v>
      </c>
      <c r="V22" s="41"/>
      <c r="Z22" s="57" t="str">
        <f>R7</f>
        <v>Perméabilité du sol (coefficient)</v>
      </c>
      <c r="AA22" s="58">
        <f t="array" ref="AA22">SUM(C9:C57*R9:R57)/C8</f>
        <v>0.64400000000000002</v>
      </c>
      <c r="AB22" s="56"/>
    </row>
    <row r="23" spans="1:29" x14ac:dyDescent="0.3">
      <c r="A23" s="129"/>
      <c r="B23" s="67" t="s">
        <v>96</v>
      </c>
      <c r="C23" s="16">
        <v>100</v>
      </c>
      <c r="D23" s="13" t="s">
        <v>11</v>
      </c>
      <c r="E23" s="76">
        <v>75</v>
      </c>
      <c r="F23" s="105">
        <f t="shared" si="0"/>
        <v>7500</v>
      </c>
      <c r="G23" s="13"/>
      <c r="H23" s="100" t="s">
        <v>59</v>
      </c>
      <c r="I23" s="167">
        <v>3</v>
      </c>
      <c r="J23" s="90">
        <f t="shared" si="1"/>
        <v>300</v>
      </c>
      <c r="K23" s="86"/>
      <c r="L23" s="100" t="s">
        <v>63</v>
      </c>
      <c r="M23" s="114">
        <v>0.1</v>
      </c>
      <c r="N23" s="13"/>
      <c r="O23" s="83">
        <f>E23</f>
        <v>75</v>
      </c>
      <c r="P23" s="89">
        <f t="shared" ref="P23:P63" si="4">C23*M23*O23</f>
        <v>750</v>
      </c>
      <c r="Q23" s="86"/>
      <c r="R23" s="193">
        <v>0</v>
      </c>
      <c r="S23" s="188">
        <v>0</v>
      </c>
      <c r="T23" s="188">
        <v>0.3</v>
      </c>
      <c r="U23" s="188">
        <v>0.8</v>
      </c>
      <c r="V23" s="41"/>
      <c r="Z23" s="57" t="str">
        <f>S7</f>
        <v>Biodiversité (coefficient)</v>
      </c>
      <c r="AA23" s="58">
        <f t="array" ref="AA23">SUM(C9:C57*S9:S57)/C8</f>
        <v>0.34399999999999997</v>
      </c>
      <c r="AB23" s="56"/>
    </row>
    <row r="24" spans="1:29" x14ac:dyDescent="0.3">
      <c r="A24" s="129"/>
      <c r="B24" s="67" t="s">
        <v>19</v>
      </c>
      <c r="C24" s="16">
        <v>0</v>
      </c>
      <c r="D24" s="13" t="s">
        <v>11</v>
      </c>
      <c r="E24" s="76">
        <v>140</v>
      </c>
      <c r="F24" s="105">
        <f t="shared" si="0"/>
        <v>0</v>
      </c>
      <c r="G24" s="13"/>
      <c r="H24" s="100" t="s">
        <v>59</v>
      </c>
      <c r="I24" s="167">
        <v>3</v>
      </c>
      <c r="J24" s="90">
        <f t="shared" si="1"/>
        <v>0</v>
      </c>
      <c r="K24" s="86"/>
      <c r="L24" s="100" t="s">
        <v>63</v>
      </c>
      <c r="M24" s="114">
        <v>0.1</v>
      </c>
      <c r="N24" s="13"/>
      <c r="O24" s="83">
        <f t="shared" ref="O24:O29" si="5">E24</f>
        <v>140</v>
      </c>
      <c r="P24" s="89">
        <f t="shared" si="4"/>
        <v>0</v>
      </c>
      <c r="Q24" s="86"/>
      <c r="R24" s="193">
        <v>0</v>
      </c>
      <c r="S24" s="188">
        <v>0</v>
      </c>
      <c r="T24" s="188">
        <v>0.25</v>
      </c>
      <c r="U24" s="188">
        <v>0.5</v>
      </c>
      <c r="V24" s="41"/>
      <c r="Z24" s="57" t="str">
        <f>T7</f>
        <v>Rafraichissement (coefficient)</v>
      </c>
      <c r="AA24" s="58">
        <f t="array" ref="AA24">SUM(C9:C57*T9:T57)/C8</f>
        <v>0.54800000000000004</v>
      </c>
      <c r="AB24" s="56"/>
    </row>
    <row r="25" spans="1:29" x14ac:dyDescent="0.3">
      <c r="A25" s="129"/>
      <c r="B25" s="67" t="s">
        <v>15</v>
      </c>
      <c r="C25" s="16">
        <v>200</v>
      </c>
      <c r="D25" s="13" t="s">
        <v>11</v>
      </c>
      <c r="E25" s="76">
        <v>80</v>
      </c>
      <c r="F25" s="105">
        <f t="shared" si="0"/>
        <v>16000</v>
      </c>
      <c r="G25" s="13"/>
      <c r="H25" s="100" t="s">
        <v>60</v>
      </c>
      <c r="I25" s="167">
        <v>6</v>
      </c>
      <c r="J25" s="90">
        <f t="shared" si="1"/>
        <v>1200</v>
      </c>
      <c r="K25" s="86"/>
      <c r="L25" s="100" t="s">
        <v>63</v>
      </c>
      <c r="M25" s="114">
        <v>0.1</v>
      </c>
      <c r="N25" s="13"/>
      <c r="O25" s="83">
        <f t="shared" si="5"/>
        <v>80</v>
      </c>
      <c r="P25" s="89">
        <f t="shared" si="4"/>
        <v>1600</v>
      </c>
      <c r="Q25" s="86"/>
      <c r="R25" s="193">
        <v>0.4</v>
      </c>
      <c r="S25" s="188">
        <v>0.1</v>
      </c>
      <c r="T25" s="188">
        <v>0.4</v>
      </c>
      <c r="U25" s="188">
        <v>0.2</v>
      </c>
      <c r="V25" s="41"/>
      <c r="Z25" s="57" t="str">
        <f>U7</f>
        <v>Impact carbone (coefficient)</v>
      </c>
      <c r="AA25" s="58">
        <f t="array" ref="AA25">SUM(C9:C57*U9:U57)/C8</f>
        <v>0.60014999999999996</v>
      </c>
      <c r="AB25" s="56"/>
    </row>
    <row r="26" spans="1:29" x14ac:dyDescent="0.3">
      <c r="A26" s="129"/>
      <c r="B26" s="61" t="s">
        <v>77</v>
      </c>
      <c r="C26" s="110">
        <v>100</v>
      </c>
      <c r="D26" s="13" t="s">
        <v>11</v>
      </c>
      <c r="E26" s="76">
        <v>90</v>
      </c>
      <c r="F26" s="105">
        <f t="shared" si="0"/>
        <v>9000</v>
      </c>
      <c r="G26" s="8"/>
      <c r="H26" s="100" t="s">
        <v>60</v>
      </c>
      <c r="I26" s="167">
        <v>7</v>
      </c>
      <c r="J26" s="90">
        <f t="shared" si="1"/>
        <v>700</v>
      </c>
      <c r="K26" s="86"/>
      <c r="L26" s="100" t="s">
        <v>63</v>
      </c>
      <c r="M26" s="114">
        <v>0.3</v>
      </c>
      <c r="N26" s="13"/>
      <c r="O26" s="83">
        <f t="shared" si="5"/>
        <v>90</v>
      </c>
      <c r="P26" s="89">
        <f t="shared" si="4"/>
        <v>2700</v>
      </c>
      <c r="Q26" s="86"/>
      <c r="R26" s="193">
        <v>0.4</v>
      </c>
      <c r="S26" s="188">
        <v>0.1</v>
      </c>
      <c r="T26" s="188">
        <v>0.4</v>
      </c>
      <c r="U26" s="188">
        <v>0.01</v>
      </c>
      <c r="V26" s="41"/>
      <c r="Z26" s="57"/>
      <c r="AA26" s="58"/>
      <c r="AB26" s="56"/>
    </row>
    <row r="27" spans="1:29" x14ac:dyDescent="0.3">
      <c r="A27" s="129"/>
      <c r="B27" s="61" t="s">
        <v>83</v>
      </c>
      <c r="C27" s="110">
        <v>0</v>
      </c>
      <c r="D27" s="13" t="s">
        <v>11</v>
      </c>
      <c r="E27" s="76">
        <v>90</v>
      </c>
      <c r="F27" s="105">
        <f t="shared" si="0"/>
        <v>0</v>
      </c>
      <c r="G27" s="8"/>
      <c r="H27" s="100" t="s">
        <v>60</v>
      </c>
      <c r="I27" s="167">
        <v>7</v>
      </c>
      <c r="J27" s="90">
        <f t="shared" si="1"/>
        <v>0</v>
      </c>
      <c r="K27" s="86"/>
      <c r="L27" s="100" t="s">
        <v>63</v>
      </c>
      <c r="M27" s="114">
        <v>0.3</v>
      </c>
      <c r="N27" s="8"/>
      <c r="O27" s="83">
        <f t="shared" si="5"/>
        <v>90</v>
      </c>
      <c r="P27" s="89">
        <f t="shared" si="4"/>
        <v>0</v>
      </c>
      <c r="Q27" s="86"/>
      <c r="R27" s="193">
        <v>0.4</v>
      </c>
      <c r="S27" s="188">
        <v>0.1</v>
      </c>
      <c r="T27" s="188">
        <v>0.4</v>
      </c>
      <c r="U27" s="188">
        <v>0.3</v>
      </c>
      <c r="V27" s="41"/>
      <c r="Z27" s="57"/>
      <c r="AA27" s="58"/>
      <c r="AB27" s="56"/>
    </row>
    <row r="28" spans="1:29" x14ac:dyDescent="0.3">
      <c r="A28" s="129"/>
      <c r="B28" s="61" t="s">
        <v>101</v>
      </c>
      <c r="C28" s="110">
        <v>100</v>
      </c>
      <c r="D28" s="13" t="s">
        <v>11</v>
      </c>
      <c r="E28" s="76">
        <v>170</v>
      </c>
      <c r="F28" s="105">
        <f t="shared" si="0"/>
        <v>17000</v>
      </c>
      <c r="G28" s="8"/>
      <c r="H28" s="100" t="s">
        <v>60</v>
      </c>
      <c r="I28" s="167">
        <v>7</v>
      </c>
      <c r="J28" s="90">
        <f t="shared" si="1"/>
        <v>700</v>
      </c>
      <c r="K28" s="86"/>
      <c r="L28" s="100" t="s">
        <v>63</v>
      </c>
      <c r="M28" s="114">
        <v>0.3</v>
      </c>
      <c r="N28" s="8"/>
      <c r="O28" s="83">
        <f t="shared" si="5"/>
        <v>170</v>
      </c>
      <c r="P28" s="89">
        <f t="shared" si="4"/>
        <v>5100</v>
      </c>
      <c r="Q28" s="86"/>
      <c r="R28" s="193">
        <v>0.4</v>
      </c>
      <c r="S28" s="188">
        <v>0.1</v>
      </c>
      <c r="T28" s="188">
        <v>0.4</v>
      </c>
      <c r="U28" s="188">
        <v>0.8</v>
      </c>
      <c r="V28" s="41"/>
      <c r="Z28" s="57"/>
      <c r="AA28" s="58"/>
      <c r="AB28" s="56"/>
    </row>
    <row r="29" spans="1:29" x14ac:dyDescent="0.3">
      <c r="A29" s="129"/>
      <c r="B29" s="61" t="s">
        <v>62</v>
      </c>
      <c r="C29" s="110">
        <v>0</v>
      </c>
      <c r="D29" s="13" t="s">
        <v>11</v>
      </c>
      <c r="E29" s="76">
        <v>90</v>
      </c>
      <c r="F29" s="105">
        <f t="shared" si="0"/>
        <v>0</v>
      </c>
      <c r="G29" s="8"/>
      <c r="H29" s="100" t="s">
        <v>60</v>
      </c>
      <c r="I29" s="167">
        <v>7</v>
      </c>
      <c r="J29" s="90">
        <f t="shared" si="1"/>
        <v>0</v>
      </c>
      <c r="K29" s="86"/>
      <c r="L29" s="100" t="s">
        <v>63</v>
      </c>
      <c r="M29" s="114">
        <v>0.3</v>
      </c>
      <c r="N29" s="8"/>
      <c r="O29" s="83">
        <f t="shared" si="5"/>
        <v>90</v>
      </c>
      <c r="P29" s="89">
        <f t="shared" si="4"/>
        <v>0</v>
      </c>
      <c r="Q29" s="86"/>
      <c r="R29" s="193">
        <v>0.4</v>
      </c>
      <c r="S29" s="188">
        <v>0.1</v>
      </c>
      <c r="T29" s="188">
        <v>0.4</v>
      </c>
      <c r="U29" s="188">
        <v>0.1</v>
      </c>
      <c r="V29" s="41"/>
      <c r="Z29" s="57"/>
      <c r="AA29" s="58"/>
      <c r="AB29" s="56"/>
    </row>
    <row r="30" spans="1:29" ht="17.25" customHeight="1" thickBot="1" x14ac:dyDescent="0.35">
      <c r="A30" s="129"/>
      <c r="B30" s="68" t="s">
        <v>84</v>
      </c>
      <c r="C30" s="23">
        <v>100</v>
      </c>
      <c r="D30" s="22" t="s">
        <v>11</v>
      </c>
      <c r="E30" s="77">
        <v>30</v>
      </c>
      <c r="F30" s="106">
        <f t="shared" si="0"/>
        <v>3000</v>
      </c>
      <c r="G30" s="22"/>
      <c r="H30" s="101" t="s">
        <v>85</v>
      </c>
      <c r="I30" s="168">
        <v>10</v>
      </c>
      <c r="J30" s="93">
        <f t="shared" si="1"/>
        <v>1000</v>
      </c>
      <c r="K30" s="87"/>
      <c r="L30" s="101" t="s">
        <v>63</v>
      </c>
      <c r="M30" s="115">
        <v>0</v>
      </c>
      <c r="N30" s="22"/>
      <c r="O30" s="84">
        <f>E30</f>
        <v>30</v>
      </c>
      <c r="P30" s="93">
        <f t="shared" si="4"/>
        <v>0</v>
      </c>
      <c r="Q30" s="87"/>
      <c r="R30" s="194">
        <v>0.5</v>
      </c>
      <c r="S30" s="191">
        <v>0.2</v>
      </c>
      <c r="T30" s="191">
        <v>0.4</v>
      </c>
      <c r="U30" s="191">
        <v>0.1</v>
      </c>
      <c r="V30" s="41"/>
      <c r="AB30" s="56"/>
    </row>
    <row r="31" spans="1:29" ht="16.5" customHeight="1" x14ac:dyDescent="0.3">
      <c r="A31" s="134" t="s">
        <v>3</v>
      </c>
      <c r="B31" s="69" t="s">
        <v>34</v>
      </c>
      <c r="C31" s="17">
        <v>30</v>
      </c>
      <c r="D31" s="10" t="s">
        <v>79</v>
      </c>
      <c r="E31" s="78">
        <v>900</v>
      </c>
      <c r="F31" s="107">
        <f t="shared" si="0"/>
        <v>27000</v>
      </c>
      <c r="G31" s="10"/>
      <c r="H31" s="95" t="s">
        <v>131</v>
      </c>
      <c r="I31" s="85">
        <v>70</v>
      </c>
      <c r="J31" s="89">
        <f t="shared" si="1"/>
        <v>2100</v>
      </c>
      <c r="K31" s="88"/>
      <c r="L31" s="95" t="s">
        <v>64</v>
      </c>
      <c r="M31" s="111">
        <v>0.05</v>
      </c>
      <c r="N31" s="10"/>
      <c r="O31" s="85">
        <v>400</v>
      </c>
      <c r="P31" s="89">
        <f t="shared" si="4"/>
        <v>600</v>
      </c>
      <c r="Q31" s="88"/>
      <c r="R31" s="195">
        <v>1</v>
      </c>
      <c r="S31" s="185">
        <v>2</v>
      </c>
      <c r="T31" s="185">
        <v>2</v>
      </c>
      <c r="U31" s="185">
        <v>0.01</v>
      </c>
      <c r="V31" s="41"/>
    </row>
    <row r="32" spans="1:29" ht="17.25" customHeight="1" x14ac:dyDescent="0.3">
      <c r="A32" s="129"/>
      <c r="B32" s="67" t="s">
        <v>50</v>
      </c>
      <c r="C32" s="16">
        <v>0</v>
      </c>
      <c r="D32" s="13" t="s">
        <v>11</v>
      </c>
      <c r="E32" s="76">
        <v>20</v>
      </c>
      <c r="F32" s="105">
        <f t="shared" si="0"/>
        <v>0</v>
      </c>
      <c r="G32" s="13"/>
      <c r="H32" s="100" t="s">
        <v>70</v>
      </c>
      <c r="I32" s="83">
        <f>17</f>
        <v>17</v>
      </c>
      <c r="J32" s="90">
        <f t="shared" si="1"/>
        <v>0</v>
      </c>
      <c r="K32" s="86"/>
      <c r="L32" s="100" t="s">
        <v>81</v>
      </c>
      <c r="M32" s="114">
        <v>0.3</v>
      </c>
      <c r="N32" s="13"/>
      <c r="O32" s="83">
        <v>50</v>
      </c>
      <c r="P32" s="89">
        <f t="shared" si="4"/>
        <v>0</v>
      </c>
      <c r="Q32" s="86"/>
      <c r="R32" s="193">
        <v>0.8</v>
      </c>
      <c r="S32" s="188">
        <v>0.3</v>
      </c>
      <c r="T32" s="188">
        <v>0.6</v>
      </c>
      <c r="U32" s="188">
        <v>2E-3</v>
      </c>
      <c r="V32" s="41"/>
    </row>
    <row r="33" spans="1:22" ht="17.25" customHeight="1" x14ac:dyDescent="0.3">
      <c r="A33" s="129"/>
      <c r="B33" s="67" t="s">
        <v>9</v>
      </c>
      <c r="C33" s="16">
        <v>100</v>
      </c>
      <c r="D33" s="13" t="s">
        <v>11</v>
      </c>
      <c r="E33" s="76">
        <v>20</v>
      </c>
      <c r="F33" s="105">
        <f t="shared" si="0"/>
        <v>2000</v>
      </c>
      <c r="G33" s="13"/>
      <c r="H33" s="100" t="s">
        <v>71</v>
      </c>
      <c r="I33" s="83">
        <f>2.5*2</f>
        <v>5</v>
      </c>
      <c r="J33" s="90">
        <f t="shared" si="1"/>
        <v>500</v>
      </c>
      <c r="K33" s="86"/>
      <c r="L33" s="100" t="s">
        <v>143</v>
      </c>
      <c r="M33" s="114">
        <v>0.3</v>
      </c>
      <c r="N33" s="13"/>
      <c r="O33" s="83">
        <v>50</v>
      </c>
      <c r="P33" s="89">
        <f t="shared" si="4"/>
        <v>1500</v>
      </c>
      <c r="Q33" s="86"/>
      <c r="R33" s="193">
        <v>0.8</v>
      </c>
      <c r="S33" s="188">
        <v>0.5</v>
      </c>
      <c r="T33" s="188">
        <v>0.6</v>
      </c>
      <c r="U33" s="188">
        <v>2E-3</v>
      </c>
      <c r="V33" s="41"/>
    </row>
    <row r="34" spans="1:22" ht="16.5" customHeight="1" x14ac:dyDescent="0.3">
      <c r="A34" s="129"/>
      <c r="B34" s="67" t="s">
        <v>90</v>
      </c>
      <c r="C34" s="16">
        <v>30</v>
      </c>
      <c r="D34" s="13" t="s">
        <v>11</v>
      </c>
      <c r="E34" s="76">
        <v>60</v>
      </c>
      <c r="F34" s="105">
        <f t="shared" si="0"/>
        <v>1800</v>
      </c>
      <c r="G34" s="13"/>
      <c r="H34" s="100" t="s">
        <v>72</v>
      </c>
      <c r="I34" s="83">
        <f>2.5*30</f>
        <v>75</v>
      </c>
      <c r="J34" s="90">
        <f t="shared" si="1"/>
        <v>2250</v>
      </c>
      <c r="K34" s="86"/>
      <c r="L34" s="100" t="s">
        <v>82</v>
      </c>
      <c r="M34" s="114">
        <v>1</v>
      </c>
      <c r="N34" s="13"/>
      <c r="O34" s="83">
        <v>150</v>
      </c>
      <c r="P34" s="89">
        <f t="shared" si="4"/>
        <v>4500</v>
      </c>
      <c r="Q34" s="86"/>
      <c r="R34" s="193">
        <v>0.8</v>
      </c>
      <c r="S34" s="188">
        <v>0.8</v>
      </c>
      <c r="T34" s="188">
        <v>0.6</v>
      </c>
      <c r="U34" s="188">
        <v>0.01</v>
      </c>
      <c r="V34" s="41"/>
    </row>
    <row r="35" spans="1:22" ht="16.5" customHeight="1" x14ac:dyDescent="0.3">
      <c r="A35" s="129"/>
      <c r="B35" s="67" t="s">
        <v>78</v>
      </c>
      <c r="C35" s="16">
        <v>5</v>
      </c>
      <c r="D35" s="13" t="s">
        <v>79</v>
      </c>
      <c r="E35" s="76">
        <v>200</v>
      </c>
      <c r="F35" s="105">
        <f t="shared" si="0"/>
        <v>1000</v>
      </c>
      <c r="G35" s="13"/>
      <c r="H35" s="100" t="s">
        <v>73</v>
      </c>
      <c r="I35" s="83">
        <f>5*30</f>
        <v>150</v>
      </c>
      <c r="J35" s="90">
        <f t="shared" si="1"/>
        <v>750</v>
      </c>
      <c r="K35" s="86"/>
      <c r="L35" s="100" t="s">
        <v>82</v>
      </c>
      <c r="M35" s="114">
        <v>1</v>
      </c>
      <c r="N35" s="12"/>
      <c r="O35" s="83">
        <v>150</v>
      </c>
      <c r="P35" s="89">
        <f t="shared" si="4"/>
        <v>750</v>
      </c>
      <c r="Q35" s="86"/>
      <c r="R35" s="186"/>
      <c r="S35" s="187"/>
      <c r="T35" s="187"/>
      <c r="U35" s="188">
        <v>0.01</v>
      </c>
      <c r="V35" s="41"/>
    </row>
    <row r="36" spans="1:22" ht="18" customHeight="1" thickBot="1" x14ac:dyDescent="0.35">
      <c r="A36" s="131"/>
      <c r="B36" s="137" t="s">
        <v>91</v>
      </c>
      <c r="C36" s="23">
        <v>100</v>
      </c>
      <c r="D36" s="138" t="s">
        <v>11</v>
      </c>
      <c r="E36" s="139">
        <v>60</v>
      </c>
      <c r="F36" s="140">
        <f t="shared" si="0"/>
        <v>6000</v>
      </c>
      <c r="G36" s="138"/>
      <c r="H36" s="141" t="s">
        <v>92</v>
      </c>
      <c r="I36" s="142">
        <v>7</v>
      </c>
      <c r="J36" s="143">
        <f t="shared" si="1"/>
        <v>700</v>
      </c>
      <c r="K36" s="149"/>
      <c r="L36" s="141" t="s">
        <v>66</v>
      </c>
      <c r="M36" s="144">
        <v>0.1</v>
      </c>
      <c r="N36" s="145"/>
      <c r="O36" s="142">
        <v>150</v>
      </c>
      <c r="P36" s="93">
        <f t="shared" si="4"/>
        <v>1500</v>
      </c>
      <c r="Q36" s="149"/>
      <c r="R36" s="196"/>
      <c r="S36" s="197"/>
      <c r="T36" s="197"/>
      <c r="U36" s="198">
        <v>0.1</v>
      </c>
      <c r="V36" s="41"/>
    </row>
    <row r="37" spans="1:22" ht="18" customHeight="1" x14ac:dyDescent="0.3">
      <c r="A37" s="129" t="s">
        <v>20</v>
      </c>
      <c r="B37" s="69" t="s">
        <v>24</v>
      </c>
      <c r="C37" s="17">
        <v>300</v>
      </c>
      <c r="D37" s="10" t="s">
        <v>16</v>
      </c>
      <c r="E37" s="78">
        <v>200</v>
      </c>
      <c r="F37" s="107">
        <f t="shared" si="0"/>
        <v>60000</v>
      </c>
      <c r="G37" s="10"/>
      <c r="H37" s="95" t="s">
        <v>138</v>
      </c>
      <c r="I37" s="85">
        <v>12</v>
      </c>
      <c r="J37" s="89">
        <f t="shared" si="1"/>
        <v>3600</v>
      </c>
      <c r="K37" s="88"/>
      <c r="L37" s="95" t="s">
        <v>143</v>
      </c>
      <c r="M37" s="111">
        <v>1</v>
      </c>
      <c r="N37" s="11"/>
      <c r="O37" s="85">
        <v>60</v>
      </c>
      <c r="P37" s="89">
        <f t="shared" si="4"/>
        <v>18000</v>
      </c>
      <c r="Q37" s="88"/>
      <c r="R37" s="195">
        <v>1</v>
      </c>
      <c r="S37" s="185">
        <v>0.5</v>
      </c>
      <c r="T37" s="185">
        <v>0.6</v>
      </c>
      <c r="U37" s="185">
        <v>0.3</v>
      </c>
      <c r="V37" s="41"/>
    </row>
    <row r="38" spans="1:22" ht="18" customHeight="1" x14ac:dyDescent="0.3">
      <c r="A38" s="129" t="s">
        <v>21</v>
      </c>
      <c r="B38" s="69" t="s">
        <v>133</v>
      </c>
      <c r="C38" s="17">
        <v>0</v>
      </c>
      <c r="D38" s="10" t="s">
        <v>11</v>
      </c>
      <c r="E38" s="78">
        <v>35</v>
      </c>
      <c r="F38" s="107">
        <f t="shared" si="0"/>
        <v>0</v>
      </c>
      <c r="G38" s="10"/>
      <c r="H38" s="95" t="s">
        <v>138</v>
      </c>
      <c r="I38" s="85">
        <v>12</v>
      </c>
      <c r="J38" s="89">
        <f t="shared" si="1"/>
        <v>0</v>
      </c>
      <c r="K38" s="88"/>
      <c r="L38" s="95" t="s">
        <v>143</v>
      </c>
      <c r="M38" s="111">
        <v>1</v>
      </c>
      <c r="N38" s="11"/>
      <c r="O38" s="85">
        <v>60</v>
      </c>
      <c r="P38" s="89">
        <f t="shared" si="4"/>
        <v>0</v>
      </c>
      <c r="Q38" s="88"/>
      <c r="R38" s="195"/>
      <c r="S38" s="185"/>
      <c r="T38" s="185"/>
      <c r="U38" s="185"/>
      <c r="V38" s="41"/>
    </row>
    <row r="39" spans="1:22" ht="17.25" customHeight="1" x14ac:dyDescent="0.3">
      <c r="A39" s="129"/>
      <c r="B39" s="67" t="s">
        <v>25</v>
      </c>
      <c r="C39" s="16">
        <v>0</v>
      </c>
      <c r="D39" s="13" t="s">
        <v>16</v>
      </c>
      <c r="E39" s="76">
        <v>150</v>
      </c>
      <c r="F39" s="105">
        <f t="shared" si="0"/>
        <v>0</v>
      </c>
      <c r="G39" s="13"/>
      <c r="H39" s="95" t="s">
        <v>139</v>
      </c>
      <c r="I39" s="83">
        <v>8</v>
      </c>
      <c r="J39" s="90">
        <f t="shared" si="1"/>
        <v>0</v>
      </c>
      <c r="K39" s="86"/>
      <c r="L39" s="100"/>
      <c r="M39" s="114">
        <f>C39</f>
        <v>0</v>
      </c>
      <c r="N39" s="12"/>
      <c r="O39" s="83">
        <v>100</v>
      </c>
      <c r="P39" s="89">
        <f t="shared" si="4"/>
        <v>0</v>
      </c>
      <c r="Q39" s="86"/>
      <c r="R39" s="193">
        <v>1</v>
      </c>
      <c r="S39" s="188">
        <v>0.2</v>
      </c>
      <c r="T39" s="188">
        <v>0.2</v>
      </c>
      <c r="U39" s="188">
        <v>0.8</v>
      </c>
      <c r="V39" s="41"/>
    </row>
    <row r="40" spans="1:22" ht="17.25" customHeight="1" x14ac:dyDescent="0.3">
      <c r="A40" s="129"/>
      <c r="B40" s="61" t="s">
        <v>140</v>
      </c>
      <c r="C40" s="110">
        <v>1</v>
      </c>
      <c r="D40" s="8" t="s">
        <v>79</v>
      </c>
      <c r="E40" s="199">
        <v>1000</v>
      </c>
      <c r="F40" s="105">
        <f t="shared" si="0"/>
        <v>1000</v>
      </c>
      <c r="G40" s="8"/>
      <c r="H40" s="95" t="s">
        <v>142</v>
      </c>
      <c r="I40" s="94">
        <v>40</v>
      </c>
      <c r="J40" s="91">
        <f t="shared" si="1"/>
        <v>40</v>
      </c>
      <c r="K40" s="150"/>
      <c r="L40" s="100"/>
      <c r="M40" s="114">
        <v>0</v>
      </c>
      <c r="N40" s="12"/>
      <c r="O40" s="83">
        <v>100</v>
      </c>
      <c r="P40" s="89">
        <f t="shared" si="4"/>
        <v>0</v>
      </c>
      <c r="Q40" s="150"/>
      <c r="R40" s="200"/>
      <c r="S40" s="201"/>
      <c r="T40" s="201"/>
      <c r="U40" s="201">
        <v>0.8</v>
      </c>
      <c r="V40" s="41"/>
    </row>
    <row r="41" spans="1:22" ht="18" customHeight="1" thickBot="1" x14ac:dyDescent="0.35">
      <c r="A41" s="131"/>
      <c r="B41" s="68" t="s">
        <v>26</v>
      </c>
      <c r="C41" s="23">
        <v>0</v>
      </c>
      <c r="D41" s="22" t="s">
        <v>10</v>
      </c>
      <c r="E41" s="77">
        <v>50</v>
      </c>
      <c r="F41" s="106">
        <f t="shared" si="0"/>
        <v>0</v>
      </c>
      <c r="G41" s="22"/>
      <c r="H41" s="141" t="s">
        <v>139</v>
      </c>
      <c r="I41" s="84">
        <v>10</v>
      </c>
      <c r="J41" s="93">
        <f t="shared" si="1"/>
        <v>0</v>
      </c>
      <c r="K41" s="87"/>
      <c r="L41" s="101" t="s">
        <v>141</v>
      </c>
      <c r="M41" s="115">
        <f>C41</f>
        <v>0</v>
      </c>
      <c r="N41" s="21"/>
      <c r="O41" s="84">
        <v>200</v>
      </c>
      <c r="P41" s="93">
        <f t="shared" si="4"/>
        <v>0</v>
      </c>
      <c r="Q41" s="87"/>
      <c r="R41" s="194">
        <v>1</v>
      </c>
      <c r="S41" s="190"/>
      <c r="T41" s="190"/>
      <c r="U41" s="191">
        <v>1</v>
      </c>
      <c r="V41" s="41"/>
    </row>
    <row r="42" spans="1:22" x14ac:dyDescent="0.3">
      <c r="A42" s="129" t="s">
        <v>4</v>
      </c>
      <c r="B42" s="69" t="s">
        <v>97</v>
      </c>
      <c r="C42" s="17">
        <v>1</v>
      </c>
      <c r="D42" s="10" t="s">
        <v>79</v>
      </c>
      <c r="E42" s="78">
        <v>1000</v>
      </c>
      <c r="F42" s="107">
        <f t="shared" si="0"/>
        <v>1000</v>
      </c>
      <c r="G42" s="10"/>
      <c r="H42" s="95" t="s">
        <v>2</v>
      </c>
      <c r="I42" s="85">
        <v>10</v>
      </c>
      <c r="J42" s="89">
        <f>C42*I42</f>
        <v>10</v>
      </c>
      <c r="K42" s="88"/>
      <c r="L42" s="95" t="s">
        <v>69</v>
      </c>
      <c r="M42" s="111">
        <v>0.15</v>
      </c>
      <c r="N42" s="11"/>
      <c r="O42" s="85">
        <v>1500</v>
      </c>
      <c r="P42" s="89">
        <f t="shared" si="4"/>
        <v>225</v>
      </c>
      <c r="Q42" s="88"/>
      <c r="R42" s="183"/>
      <c r="S42" s="184"/>
      <c r="T42" s="184"/>
      <c r="U42" s="185">
        <v>1</v>
      </c>
      <c r="V42" s="41"/>
    </row>
    <row r="43" spans="1:22" x14ac:dyDescent="0.3">
      <c r="A43" s="129"/>
      <c r="B43" s="69" t="s">
        <v>74</v>
      </c>
      <c r="C43" s="17">
        <v>1</v>
      </c>
      <c r="D43" s="10" t="s">
        <v>79</v>
      </c>
      <c r="E43" s="78">
        <v>400</v>
      </c>
      <c r="F43" s="107">
        <f t="shared" si="0"/>
        <v>400</v>
      </c>
      <c r="G43" s="10"/>
      <c r="H43" s="95" t="s">
        <v>68</v>
      </c>
      <c r="I43" s="85">
        <v>15</v>
      </c>
      <c r="J43" s="89">
        <f>C43*I43</f>
        <v>15</v>
      </c>
      <c r="K43" s="88"/>
      <c r="L43" s="95" t="s">
        <v>69</v>
      </c>
      <c r="M43" s="111">
        <v>0.2</v>
      </c>
      <c r="N43" s="11"/>
      <c r="O43" s="85">
        <v>1500</v>
      </c>
      <c r="P43" s="89">
        <f t="shared" si="4"/>
        <v>300</v>
      </c>
      <c r="Q43" s="88"/>
      <c r="R43" s="183"/>
      <c r="S43" s="184"/>
      <c r="T43" s="184"/>
      <c r="U43" s="185">
        <v>0.5</v>
      </c>
      <c r="V43" s="41"/>
    </row>
    <row r="44" spans="1:22" x14ac:dyDescent="0.3">
      <c r="A44" s="129"/>
      <c r="B44" s="69" t="s">
        <v>98</v>
      </c>
      <c r="C44" s="17">
        <v>1</v>
      </c>
      <c r="D44" s="10" t="s">
        <v>79</v>
      </c>
      <c r="E44" s="78">
        <v>320</v>
      </c>
      <c r="F44" s="107">
        <f t="shared" si="0"/>
        <v>320</v>
      </c>
      <c r="G44" s="10"/>
      <c r="H44" s="95" t="s">
        <v>2</v>
      </c>
      <c r="I44" s="85">
        <v>10</v>
      </c>
      <c r="J44" s="89">
        <f t="shared" ref="J44:J45" si="6">C44*I44</f>
        <v>10</v>
      </c>
      <c r="K44" s="88"/>
      <c r="L44" s="95" t="s">
        <v>69</v>
      </c>
      <c r="M44" s="111">
        <v>0.1</v>
      </c>
      <c r="N44" s="11"/>
      <c r="O44" s="85">
        <v>1501</v>
      </c>
      <c r="P44" s="89">
        <f t="shared" si="4"/>
        <v>150.1</v>
      </c>
      <c r="Q44" s="88"/>
      <c r="R44" s="183"/>
      <c r="S44" s="184"/>
      <c r="T44" s="184"/>
      <c r="U44" s="185"/>
      <c r="V44" s="41"/>
    </row>
    <row r="45" spans="1:22" x14ac:dyDescent="0.3">
      <c r="A45" s="129"/>
      <c r="B45" s="69" t="s">
        <v>99</v>
      </c>
      <c r="C45" s="17">
        <v>1</v>
      </c>
      <c r="D45" s="10" t="s">
        <v>79</v>
      </c>
      <c r="E45" s="78">
        <v>2500</v>
      </c>
      <c r="F45" s="107">
        <f t="shared" si="0"/>
        <v>2500</v>
      </c>
      <c r="G45" s="10"/>
      <c r="H45" s="95" t="s">
        <v>2</v>
      </c>
      <c r="I45" s="85">
        <v>10</v>
      </c>
      <c r="J45" s="89">
        <f t="shared" si="6"/>
        <v>10</v>
      </c>
      <c r="K45" s="88"/>
      <c r="L45" s="95" t="s">
        <v>69</v>
      </c>
      <c r="M45" s="111">
        <v>0.1</v>
      </c>
      <c r="N45" s="11"/>
      <c r="O45" s="85">
        <v>1502</v>
      </c>
      <c r="P45" s="89">
        <f t="shared" si="4"/>
        <v>150.20000000000002</v>
      </c>
      <c r="Q45" s="88"/>
      <c r="R45" s="183"/>
      <c r="S45" s="184"/>
      <c r="T45" s="184"/>
      <c r="U45" s="185"/>
      <c r="V45" s="41"/>
    </row>
    <row r="46" spans="1:22" x14ac:dyDescent="0.3">
      <c r="A46" s="129"/>
      <c r="B46" s="69" t="s">
        <v>118</v>
      </c>
      <c r="C46" s="17">
        <v>10</v>
      </c>
      <c r="D46" s="10" t="s">
        <v>11</v>
      </c>
      <c r="E46" s="78">
        <v>600</v>
      </c>
      <c r="F46" s="107">
        <f t="shared" si="0"/>
        <v>6000</v>
      </c>
      <c r="G46" s="10"/>
      <c r="H46" s="95" t="s">
        <v>68</v>
      </c>
      <c r="I46" s="85">
        <v>15</v>
      </c>
      <c r="J46" s="89">
        <f>C46*I46</f>
        <v>150</v>
      </c>
      <c r="K46" s="88"/>
      <c r="L46" s="95" t="s">
        <v>69</v>
      </c>
      <c r="M46" s="111">
        <v>0.1</v>
      </c>
      <c r="N46" s="11"/>
      <c r="O46" s="85">
        <v>600</v>
      </c>
      <c r="P46" s="89">
        <f t="shared" si="4"/>
        <v>600</v>
      </c>
      <c r="Q46" s="88"/>
      <c r="R46" s="183"/>
      <c r="S46" s="184"/>
      <c r="T46" s="184"/>
      <c r="U46" s="185">
        <v>1</v>
      </c>
      <c r="V46" s="41"/>
    </row>
    <row r="47" spans="1:22" x14ac:dyDescent="0.3">
      <c r="A47" s="129"/>
      <c r="B47" s="69" t="s">
        <v>119</v>
      </c>
      <c r="C47" s="17">
        <v>10</v>
      </c>
      <c r="D47" s="10" t="s">
        <v>11</v>
      </c>
      <c r="E47" s="78">
        <v>500</v>
      </c>
      <c r="F47" s="107">
        <f t="shared" si="0"/>
        <v>5000</v>
      </c>
      <c r="G47" s="10"/>
      <c r="H47" s="95" t="s">
        <v>68</v>
      </c>
      <c r="I47" s="85">
        <v>25</v>
      </c>
      <c r="J47" s="89">
        <f>C47*I47</f>
        <v>250</v>
      </c>
      <c r="K47" s="88"/>
      <c r="L47" s="95" t="s">
        <v>69</v>
      </c>
      <c r="M47" s="111">
        <v>1.1000000000000001</v>
      </c>
      <c r="N47" s="11"/>
      <c r="O47" s="85">
        <v>500</v>
      </c>
      <c r="P47" s="89">
        <f t="shared" si="4"/>
        <v>5500</v>
      </c>
      <c r="Q47" s="88"/>
      <c r="R47" s="183"/>
      <c r="S47" s="184"/>
      <c r="T47" s="184"/>
      <c r="U47" s="185"/>
      <c r="V47" s="41"/>
    </row>
    <row r="48" spans="1:22" x14ac:dyDescent="0.3">
      <c r="A48" s="129"/>
      <c r="B48" s="69" t="s">
        <v>36</v>
      </c>
      <c r="C48" s="17">
        <v>10</v>
      </c>
      <c r="D48" s="10" t="s">
        <v>79</v>
      </c>
      <c r="E48" s="78">
        <v>100</v>
      </c>
      <c r="F48" s="107">
        <f t="shared" si="0"/>
        <v>1000</v>
      </c>
      <c r="G48" s="10"/>
      <c r="H48" s="120" t="s">
        <v>136</v>
      </c>
      <c r="I48" s="85"/>
      <c r="J48" s="85"/>
      <c r="K48" s="88"/>
      <c r="L48" s="95" t="s">
        <v>69</v>
      </c>
      <c r="M48" s="111">
        <v>0.2</v>
      </c>
      <c r="N48" s="11"/>
      <c r="O48" s="85">
        <v>100</v>
      </c>
      <c r="P48" s="89">
        <f t="shared" si="4"/>
        <v>200</v>
      </c>
      <c r="Q48" s="88"/>
      <c r="R48" s="183"/>
      <c r="S48" s="184"/>
      <c r="T48" s="184"/>
      <c r="U48" s="185">
        <v>0.1</v>
      </c>
      <c r="V48" s="41"/>
    </row>
    <row r="49" spans="1:22" x14ac:dyDescent="0.3">
      <c r="A49" s="129"/>
      <c r="B49" s="69" t="s">
        <v>56</v>
      </c>
      <c r="C49" s="17">
        <v>5</v>
      </c>
      <c r="D49" s="10" t="s">
        <v>79</v>
      </c>
      <c r="E49" s="78">
        <v>200</v>
      </c>
      <c r="F49" s="107">
        <f t="shared" si="0"/>
        <v>1000</v>
      </c>
      <c r="G49" s="10"/>
      <c r="H49" s="120" t="s">
        <v>136</v>
      </c>
      <c r="I49" s="85"/>
      <c r="J49" s="85"/>
      <c r="K49" s="88"/>
      <c r="L49" s="95" t="s">
        <v>69</v>
      </c>
      <c r="M49" s="111">
        <v>0.1</v>
      </c>
      <c r="N49" s="11"/>
      <c r="O49" s="85">
        <v>1500</v>
      </c>
      <c r="P49" s="89">
        <f t="shared" si="4"/>
        <v>750</v>
      </c>
      <c r="Q49" s="88"/>
      <c r="R49" s="183"/>
      <c r="S49" s="184"/>
      <c r="T49" s="184"/>
      <c r="U49" s="185">
        <v>1</v>
      </c>
      <c r="V49" s="41"/>
    </row>
    <row r="50" spans="1:22" x14ac:dyDescent="0.3">
      <c r="A50" s="129"/>
      <c r="B50" s="69" t="s">
        <v>132</v>
      </c>
      <c r="C50" s="17">
        <v>50</v>
      </c>
      <c r="D50" s="10" t="s">
        <v>16</v>
      </c>
      <c r="E50" s="78">
        <v>100</v>
      </c>
      <c r="F50" s="107">
        <f t="shared" si="0"/>
        <v>5000</v>
      </c>
      <c r="G50" s="10"/>
      <c r="H50" s="120" t="s">
        <v>136</v>
      </c>
      <c r="I50" s="85"/>
      <c r="J50" s="85"/>
      <c r="K50" s="88"/>
      <c r="L50" s="100" t="s">
        <v>69</v>
      </c>
      <c r="M50" s="111">
        <v>1</v>
      </c>
      <c r="N50" s="11"/>
      <c r="O50" s="85">
        <v>100</v>
      </c>
      <c r="P50" s="89">
        <f t="shared" si="4"/>
        <v>5000</v>
      </c>
      <c r="Q50" s="119"/>
      <c r="R50" s="183"/>
      <c r="S50" s="184"/>
      <c r="T50" s="184"/>
      <c r="U50" s="185"/>
      <c r="V50" s="41"/>
    </row>
    <row r="51" spans="1:22" x14ac:dyDescent="0.3">
      <c r="A51" s="129"/>
      <c r="B51" s="69" t="s">
        <v>100</v>
      </c>
      <c r="C51" s="17">
        <v>1</v>
      </c>
      <c r="D51" s="10" t="s">
        <v>79</v>
      </c>
      <c r="E51" s="78">
        <v>1000</v>
      </c>
      <c r="F51" s="107">
        <f t="shared" si="0"/>
        <v>1000</v>
      </c>
      <c r="G51" s="10"/>
      <c r="H51" s="95" t="s">
        <v>149</v>
      </c>
      <c r="I51" s="85">
        <v>10</v>
      </c>
      <c r="J51" s="89">
        <f t="shared" ref="J51:J54" si="7">C51*I51</f>
        <v>10</v>
      </c>
      <c r="K51" s="88"/>
      <c r="L51" s="95" t="s">
        <v>69</v>
      </c>
      <c r="M51" s="111">
        <v>1</v>
      </c>
      <c r="N51" s="11"/>
      <c r="O51" s="85">
        <v>600</v>
      </c>
      <c r="P51" s="89">
        <f t="shared" si="4"/>
        <v>600</v>
      </c>
      <c r="Q51" s="119"/>
      <c r="R51" s="183"/>
      <c r="S51" s="184"/>
      <c r="T51" s="184"/>
      <c r="U51" s="185"/>
      <c r="V51" s="41"/>
    </row>
    <row r="52" spans="1:22" x14ac:dyDescent="0.3">
      <c r="A52" s="129"/>
      <c r="B52" s="69" t="s">
        <v>146</v>
      </c>
      <c r="C52" s="17">
        <v>0</v>
      </c>
      <c r="D52" s="10" t="s">
        <v>11</v>
      </c>
      <c r="E52" s="78">
        <v>500</v>
      </c>
      <c r="F52" s="107">
        <f t="shared" si="0"/>
        <v>0</v>
      </c>
      <c r="G52" s="10"/>
      <c r="H52" s="95" t="s">
        <v>147</v>
      </c>
      <c r="I52" s="85">
        <v>50</v>
      </c>
      <c r="J52" s="89">
        <f t="shared" si="7"/>
        <v>0</v>
      </c>
      <c r="K52" s="88"/>
      <c r="L52" s="100" t="s">
        <v>69</v>
      </c>
      <c r="M52" s="111">
        <v>0</v>
      </c>
      <c r="N52" s="11"/>
      <c r="O52" s="85">
        <v>500</v>
      </c>
      <c r="P52" s="89">
        <f t="shared" si="4"/>
        <v>0</v>
      </c>
      <c r="Q52" s="119"/>
      <c r="R52" s="183"/>
      <c r="S52" s="184"/>
      <c r="T52" s="184"/>
      <c r="U52" s="185"/>
      <c r="V52" s="41"/>
    </row>
    <row r="53" spans="1:22" x14ac:dyDescent="0.3">
      <c r="A53" s="129"/>
      <c r="B53" s="69" t="s">
        <v>134</v>
      </c>
      <c r="C53" s="17">
        <v>0</v>
      </c>
      <c r="D53" s="13" t="s">
        <v>11</v>
      </c>
      <c r="E53" s="76">
        <v>1200</v>
      </c>
      <c r="F53" s="107">
        <f t="shared" si="0"/>
        <v>0</v>
      </c>
      <c r="G53" s="13"/>
      <c r="H53" s="95" t="s">
        <v>148</v>
      </c>
      <c r="I53" s="85">
        <v>300</v>
      </c>
      <c r="J53" s="89">
        <f t="shared" si="7"/>
        <v>0</v>
      </c>
      <c r="K53" s="88"/>
      <c r="L53" s="100" t="s">
        <v>69</v>
      </c>
      <c r="M53" s="111">
        <v>0</v>
      </c>
      <c r="N53" s="48"/>
      <c r="O53" s="85">
        <v>1200</v>
      </c>
      <c r="P53" s="89">
        <f t="shared" si="4"/>
        <v>0</v>
      </c>
      <c r="Q53" s="119"/>
      <c r="R53" s="186"/>
      <c r="S53" s="187"/>
      <c r="T53" s="187"/>
      <c r="U53" s="187"/>
      <c r="V53" s="41"/>
    </row>
    <row r="54" spans="1:22" ht="17.25" thickBot="1" x14ac:dyDescent="0.35">
      <c r="A54" s="129"/>
      <c r="B54" s="68" t="s">
        <v>145</v>
      </c>
      <c r="C54" s="23">
        <v>0</v>
      </c>
      <c r="D54" s="22" t="s">
        <v>11</v>
      </c>
      <c r="E54" s="77">
        <v>2100</v>
      </c>
      <c r="F54" s="106">
        <f t="shared" si="0"/>
        <v>0</v>
      </c>
      <c r="G54" s="22"/>
      <c r="H54" s="101" t="s">
        <v>148</v>
      </c>
      <c r="I54" s="84">
        <v>300</v>
      </c>
      <c r="J54" s="93">
        <f t="shared" si="7"/>
        <v>0</v>
      </c>
      <c r="K54" s="87"/>
      <c r="L54" s="101" t="s">
        <v>69</v>
      </c>
      <c r="M54" s="115">
        <v>0</v>
      </c>
      <c r="N54" s="21"/>
      <c r="O54" s="84">
        <v>2100</v>
      </c>
      <c r="P54" s="93">
        <f t="shared" si="4"/>
        <v>0</v>
      </c>
      <c r="Q54" s="102"/>
      <c r="R54" s="189"/>
      <c r="S54" s="190"/>
      <c r="T54" s="190"/>
      <c r="U54" s="190"/>
      <c r="V54" s="41"/>
    </row>
    <row r="55" spans="1:22" ht="17.25" customHeight="1" x14ac:dyDescent="0.3">
      <c r="A55" s="134" t="s">
        <v>88</v>
      </c>
      <c r="B55" s="69" t="s">
        <v>31</v>
      </c>
      <c r="C55" s="17">
        <v>10</v>
      </c>
      <c r="D55" s="10" t="s">
        <v>23</v>
      </c>
      <c r="E55" s="78">
        <v>2800</v>
      </c>
      <c r="F55" s="107">
        <f t="shared" si="0"/>
        <v>28000</v>
      </c>
      <c r="G55" s="10"/>
      <c r="H55" s="95" t="s">
        <v>52</v>
      </c>
      <c r="I55" s="88">
        <v>60</v>
      </c>
      <c r="J55" s="89">
        <f>C55*I55</f>
        <v>600</v>
      </c>
      <c r="K55" s="88"/>
      <c r="L55" s="95" t="s">
        <v>75</v>
      </c>
      <c r="M55" s="111">
        <v>5.0000000000000001E-4</v>
      </c>
      <c r="N55" s="9" t="s">
        <v>23</v>
      </c>
      <c r="O55" s="85">
        <v>20</v>
      </c>
      <c r="P55" s="89">
        <f t="shared" si="4"/>
        <v>0.1</v>
      </c>
      <c r="Q55" s="119"/>
      <c r="R55" s="183"/>
      <c r="S55" s="184"/>
      <c r="T55" s="184"/>
      <c r="U55" s="185">
        <v>1</v>
      </c>
      <c r="V55" s="41"/>
    </row>
    <row r="56" spans="1:22" ht="17.25" customHeight="1" x14ac:dyDescent="0.3">
      <c r="A56" s="135" t="s">
        <v>22</v>
      </c>
      <c r="B56" s="69" t="s">
        <v>35</v>
      </c>
      <c r="C56" s="17">
        <v>3</v>
      </c>
      <c r="D56" s="10" t="s">
        <v>23</v>
      </c>
      <c r="E56" s="78">
        <v>3300</v>
      </c>
      <c r="F56" s="107">
        <f t="shared" si="0"/>
        <v>9900</v>
      </c>
      <c r="G56" s="10"/>
      <c r="H56" s="95" t="s">
        <v>2</v>
      </c>
      <c r="I56" s="86">
        <v>10</v>
      </c>
      <c r="J56" s="90">
        <f>C56*I56</f>
        <v>30</v>
      </c>
      <c r="K56" s="88"/>
      <c r="L56" s="95" t="s">
        <v>75</v>
      </c>
      <c r="M56" s="111">
        <v>5.0000000000000001E-4</v>
      </c>
      <c r="N56" s="9" t="s">
        <v>23</v>
      </c>
      <c r="O56" s="85">
        <v>20</v>
      </c>
      <c r="P56" s="89">
        <f t="shared" si="4"/>
        <v>0.03</v>
      </c>
      <c r="Q56" s="119"/>
      <c r="R56" s="183"/>
      <c r="S56" s="184"/>
      <c r="T56" s="184"/>
      <c r="U56" s="185">
        <v>0</v>
      </c>
      <c r="V56" s="41"/>
    </row>
    <row r="57" spans="1:22" ht="16.5" customHeight="1" thickBot="1" x14ac:dyDescent="0.35">
      <c r="A57" s="249"/>
      <c r="B57" s="68" t="s">
        <v>51</v>
      </c>
      <c r="C57" s="23">
        <v>1</v>
      </c>
      <c r="D57" s="22" t="s">
        <v>23</v>
      </c>
      <c r="E57" s="77">
        <v>10000</v>
      </c>
      <c r="F57" s="106">
        <f t="shared" si="0"/>
        <v>10000</v>
      </c>
      <c r="G57" s="22"/>
      <c r="H57" s="141" t="s">
        <v>80</v>
      </c>
      <c r="I57" s="87">
        <v>4000</v>
      </c>
      <c r="J57" s="93">
        <f>C57*I57</f>
        <v>4000</v>
      </c>
      <c r="K57" s="87"/>
      <c r="L57" s="101" t="s">
        <v>76</v>
      </c>
      <c r="M57" s="115">
        <f>C57</f>
        <v>1</v>
      </c>
      <c r="N57" s="29" t="s">
        <v>23</v>
      </c>
      <c r="O57" s="84">
        <v>1500</v>
      </c>
      <c r="P57" s="143">
        <f t="shared" si="4"/>
        <v>1500</v>
      </c>
      <c r="Q57" s="102"/>
      <c r="R57" s="189"/>
      <c r="S57" s="190"/>
      <c r="T57" s="190"/>
      <c r="U57" s="198">
        <v>0</v>
      </c>
      <c r="V57" s="41"/>
    </row>
    <row r="58" spans="1:22" ht="18.75" x14ac:dyDescent="0.3">
      <c r="A58" s="250" t="s">
        <v>87</v>
      </c>
      <c r="B58" s="203" t="s">
        <v>104</v>
      </c>
      <c r="D58" s="2"/>
      <c r="E58" s="56" t="str">
        <f>_Hlk18396994</f>
        <v>Coût d'investissement</v>
      </c>
      <c r="F58" s="146">
        <f>SUM(F9:F57)</f>
        <v>412920</v>
      </c>
      <c r="G58" s="128"/>
      <c r="H58" s="128"/>
      <c r="I58" s="202" t="str">
        <f>H5</f>
        <v>Coût d'entretien</v>
      </c>
      <c r="J58" s="146">
        <f>SUM(J9:J57)</f>
        <v>19239</v>
      </c>
      <c r="K58" s="128" t="s">
        <v>103</v>
      </c>
      <c r="L58" s="128"/>
      <c r="M58" s="128"/>
      <c r="N58" s="128"/>
      <c r="O58" s="202" t="str">
        <f>L5</f>
        <v>Coût de maintenance</v>
      </c>
      <c r="P58" s="146">
        <f>SUM(P9:P57)</f>
        <v>64775.429999999993</v>
      </c>
      <c r="Q58" s="128" t="s">
        <v>102</v>
      </c>
      <c r="R58" s="128"/>
      <c r="S58" s="128"/>
      <c r="T58" s="128"/>
      <c r="U58" s="128"/>
    </row>
    <row r="59" spans="1:22" x14ac:dyDescent="0.3">
      <c r="B59" s="203" t="s">
        <v>105</v>
      </c>
      <c r="E59" s="151" t="s">
        <v>150</v>
      </c>
      <c r="F59" s="152">
        <f>F58/$C$8</f>
        <v>412.92</v>
      </c>
      <c r="G59" s="53" t="s">
        <v>112</v>
      </c>
      <c r="H59" s="40"/>
      <c r="I59" s="54"/>
      <c r="J59" s="152">
        <f>J58/$C$8</f>
        <v>19.239000000000001</v>
      </c>
      <c r="K59" s="153" t="s">
        <v>113</v>
      </c>
      <c r="L59" s="40"/>
      <c r="M59" s="55"/>
      <c r="N59" s="40"/>
      <c r="O59" s="54"/>
      <c r="P59" s="152">
        <f>P58/$C$8</f>
        <v>64.77543</v>
      </c>
      <c r="Q59" s="153" t="s">
        <v>151</v>
      </c>
      <c r="R59" s="53"/>
      <c r="S59" s="53"/>
    </row>
    <row r="62" spans="1:22" ht="18.75" x14ac:dyDescent="0.3">
      <c r="B62" s="64" t="s">
        <v>32</v>
      </c>
    </row>
    <row r="64" spans="1:22" ht="20.25" x14ac:dyDescent="0.3">
      <c r="C64" s="59" t="s">
        <v>39</v>
      </c>
      <c r="D64" s="63">
        <f>I3</f>
        <v>30</v>
      </c>
      <c r="E64" s="60" t="s">
        <v>40</v>
      </c>
      <c r="M64" s="59" t="s">
        <v>39</v>
      </c>
      <c r="N64" s="63">
        <f>I3</f>
        <v>30</v>
      </c>
      <c r="O64" s="60" t="s">
        <v>40</v>
      </c>
    </row>
    <row r="87" spans="3:3" ht="23.25" x14ac:dyDescent="0.35">
      <c r="C87" s="108" t="s">
        <v>53</v>
      </c>
    </row>
  </sheetData>
  <pageMargins left="0.25" right="0.25" top="0.75" bottom="0.75" header="0.3" footer="0.3"/>
  <pageSetup paperSize="8" scale="3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A9DDE-45DA-4865-BEB4-FB07B2921766}">
  <sheetPr>
    <pageSetUpPr fitToPage="1"/>
  </sheetPr>
  <dimension ref="A1:AR87"/>
  <sheetViews>
    <sheetView zoomScaleNormal="100" workbookViewId="0">
      <pane xSplit="2" ySplit="7" topLeftCell="C17" activePane="bottomRight" state="frozen"/>
      <selection pane="topRight" activeCell="C1" sqref="C1"/>
      <selection pane="bottomLeft" activeCell="A8" sqref="A8"/>
      <selection pane="bottomRight" activeCell="C23" sqref="C23"/>
    </sheetView>
  </sheetViews>
  <sheetFormatPr baseColWidth="10" defaultRowHeight="16.5" x14ac:dyDescent="0.3"/>
  <cols>
    <col min="1" max="1" width="29.28515625" style="2" customWidth="1"/>
    <col min="2" max="2" width="37" style="2" customWidth="1"/>
    <col min="3" max="3" width="10" style="2" customWidth="1"/>
    <col min="4" max="4" width="6.5703125" style="7" customWidth="1"/>
    <col min="5" max="5" width="9.28515625" style="30" customWidth="1"/>
    <col min="6" max="6" width="12.28515625" style="7" customWidth="1"/>
    <col min="7" max="7" width="3.7109375" style="7" customWidth="1"/>
    <col min="8" max="8" width="55.28515625" style="2" customWidth="1"/>
    <col min="9" max="9" width="9.28515625" style="30" customWidth="1"/>
    <col min="10" max="10" width="9.7109375" style="7" customWidth="1"/>
    <col min="11" max="11" width="4" style="7" customWidth="1"/>
    <col min="12" max="12" width="49.5703125" style="2" customWidth="1"/>
    <col min="13" max="13" width="11.140625" style="45" customWidth="1"/>
    <col min="14" max="14" width="5.28515625" style="2" customWidth="1"/>
    <col min="15" max="15" width="9.28515625" style="30" customWidth="1"/>
    <col min="16" max="16" width="11" style="7" customWidth="1"/>
    <col min="17" max="17" width="4.28515625" style="7" customWidth="1"/>
    <col min="18" max="20" width="11.7109375" style="7" customWidth="1"/>
    <col min="21" max="21" width="11.42578125" style="2" customWidth="1"/>
    <col min="22" max="24" width="11.42578125" style="2"/>
    <col min="25" max="25" width="11.42578125" style="40"/>
    <col min="26" max="26" width="31.7109375" style="40" customWidth="1"/>
    <col min="27" max="27" width="21.28515625" style="40" customWidth="1"/>
    <col min="28" max="28" width="20.5703125" style="40" customWidth="1"/>
    <col min="29" max="29" width="23.7109375" style="40" customWidth="1"/>
    <col min="30" max="44" width="11.42578125" style="40"/>
    <col min="45" max="16384" width="11.42578125" style="2"/>
  </cols>
  <sheetData>
    <row r="1" spans="1:44" s="155" customFormat="1" ht="20.25" x14ac:dyDescent="0.3">
      <c r="A1" s="154" t="s">
        <v>8</v>
      </c>
      <c r="D1" s="156"/>
      <c r="E1" s="157"/>
      <c r="F1" s="156"/>
      <c r="G1" s="156"/>
      <c r="I1" s="157"/>
      <c r="J1" s="156"/>
      <c r="K1" s="156"/>
      <c r="M1" s="158"/>
      <c r="O1" s="157"/>
      <c r="P1" s="156"/>
      <c r="Q1" s="156"/>
      <c r="R1" s="156"/>
      <c r="S1" s="156"/>
      <c r="T1" s="156"/>
    </row>
    <row r="2" spans="1:44" s="40" customFormat="1" x14ac:dyDescent="0.3">
      <c r="A2" s="62"/>
      <c r="D2" s="53"/>
      <c r="E2" s="54"/>
      <c r="F2" s="53"/>
      <c r="G2" s="53"/>
      <c r="I2" s="54"/>
      <c r="J2" s="53"/>
      <c r="K2" s="53"/>
      <c r="M2" s="55"/>
      <c r="O2" s="54"/>
      <c r="P2" s="53"/>
      <c r="Q2" s="53"/>
      <c r="R2" s="53"/>
      <c r="S2" s="53"/>
      <c r="T2" s="53"/>
    </row>
    <row r="3" spans="1:44" s="40" customFormat="1" ht="23.25" x14ac:dyDescent="0.35">
      <c r="A3" s="28"/>
      <c r="B3" s="229" t="s">
        <v>58</v>
      </c>
      <c r="C3" s="227" t="s">
        <v>42</v>
      </c>
      <c r="D3" s="232" t="s">
        <v>124</v>
      </c>
      <c r="E3" s="74"/>
      <c r="F3" s="233"/>
      <c r="G3" s="233"/>
      <c r="H3" s="231" t="s">
        <v>41</v>
      </c>
      <c r="I3" s="234">
        <v>30</v>
      </c>
      <c r="J3" s="136" t="s">
        <v>40</v>
      </c>
      <c r="K3" s="136"/>
      <c r="M3" s="55"/>
      <c r="O3" s="54"/>
      <c r="P3" s="53"/>
      <c r="Q3" s="53"/>
      <c r="R3" s="53"/>
      <c r="S3" s="53"/>
      <c r="T3" s="53"/>
    </row>
    <row r="4" spans="1:44" ht="23.25" customHeight="1" x14ac:dyDescent="0.3">
      <c r="A4" s="28"/>
    </row>
    <row r="5" spans="1:44" s="1" customFormat="1" ht="22.5" customHeight="1" x14ac:dyDescent="0.3">
      <c r="B5" s="117" t="s">
        <v>109</v>
      </c>
      <c r="C5" s="27"/>
      <c r="D5" s="27"/>
      <c r="E5" s="31"/>
      <c r="F5" s="27"/>
      <c r="G5" s="27"/>
      <c r="H5" s="117" t="s">
        <v>110</v>
      </c>
      <c r="I5" s="31"/>
      <c r="J5" s="27"/>
      <c r="K5" s="27"/>
      <c r="L5" s="117" t="s">
        <v>111</v>
      </c>
      <c r="M5" s="46"/>
      <c r="N5" s="5"/>
      <c r="O5" s="31"/>
      <c r="P5" s="27"/>
      <c r="Q5" s="27"/>
      <c r="R5" s="169" t="s">
        <v>43</v>
      </c>
      <c r="S5" s="170"/>
      <c r="T5" s="170"/>
      <c r="U5" s="171"/>
      <c r="Y5" s="42"/>
      <c r="Z5" s="42"/>
      <c r="AA5" s="47"/>
      <c r="AB5" s="47"/>
      <c r="AC5" s="47"/>
      <c r="AD5" s="42"/>
      <c r="AE5" s="42"/>
      <c r="AF5" s="42"/>
      <c r="AG5" s="42"/>
      <c r="AH5" s="42"/>
      <c r="AI5" s="42"/>
      <c r="AJ5" s="42"/>
      <c r="AK5" s="42"/>
      <c r="AL5" s="42"/>
      <c r="AM5" s="42"/>
      <c r="AN5" s="42"/>
      <c r="AO5" s="42"/>
      <c r="AP5" s="42"/>
      <c r="AQ5" s="42"/>
      <c r="AR5" s="42"/>
    </row>
    <row r="6" spans="1:44" x14ac:dyDescent="0.3">
      <c r="B6" s="116" t="s">
        <v>5</v>
      </c>
      <c r="C6" s="3"/>
      <c r="D6" s="6"/>
      <c r="E6" s="4"/>
      <c r="F6" s="6"/>
      <c r="G6" s="6"/>
      <c r="H6" s="116" t="s">
        <v>6</v>
      </c>
      <c r="I6" s="4"/>
      <c r="J6" s="6"/>
      <c r="K6" s="6"/>
      <c r="L6" s="116" t="s">
        <v>55</v>
      </c>
      <c r="M6" s="4"/>
      <c r="N6" s="3"/>
      <c r="O6" s="4"/>
      <c r="P6" s="6"/>
      <c r="Q6" s="6"/>
      <c r="R6" s="172"/>
      <c r="S6" s="173"/>
      <c r="T6" s="173"/>
      <c r="U6" s="174"/>
      <c r="V6" s="41"/>
      <c r="Z6" s="43"/>
      <c r="AA6" s="52"/>
      <c r="AB6" s="52"/>
      <c r="AC6" s="52"/>
    </row>
    <row r="7" spans="1:44" ht="42.75" customHeight="1" x14ac:dyDescent="0.3">
      <c r="A7" s="6" t="s">
        <v>121</v>
      </c>
      <c r="B7" s="32" t="s">
        <v>120</v>
      </c>
      <c r="C7" s="4" t="s">
        <v>61</v>
      </c>
      <c r="D7" s="6"/>
      <c r="E7" s="4" t="s">
        <v>106</v>
      </c>
      <c r="F7" s="4" t="s">
        <v>107</v>
      </c>
      <c r="G7" s="6"/>
      <c r="H7" s="32"/>
      <c r="I7" s="4" t="s">
        <v>106</v>
      </c>
      <c r="J7" s="4" t="s">
        <v>107</v>
      </c>
      <c r="K7" s="4"/>
      <c r="L7" s="32"/>
      <c r="M7" s="65" t="s">
        <v>65</v>
      </c>
      <c r="N7" s="3"/>
      <c r="O7" s="4" t="s">
        <v>106</v>
      </c>
      <c r="P7" s="4" t="s">
        <v>107</v>
      </c>
      <c r="Q7" s="4"/>
      <c r="R7" s="175" t="s">
        <v>108</v>
      </c>
      <c r="S7" s="176" t="s">
        <v>38</v>
      </c>
      <c r="T7" s="176" t="s">
        <v>37</v>
      </c>
      <c r="U7" s="177" t="s">
        <v>114</v>
      </c>
      <c r="V7" s="41"/>
      <c r="Z7" s="43"/>
      <c r="AA7" s="52" t="s">
        <v>7</v>
      </c>
      <c r="AB7" s="52" t="s">
        <v>44</v>
      </c>
      <c r="AC7" s="52" t="s">
        <v>45</v>
      </c>
    </row>
    <row r="8" spans="1:44" ht="17.25" thickBot="1" x14ac:dyDescent="0.35">
      <c r="A8" s="24"/>
      <c r="B8" s="61" t="s">
        <v>12</v>
      </c>
      <c r="C8" s="35">
        <v>1000</v>
      </c>
      <c r="D8" s="8" t="s">
        <v>86</v>
      </c>
      <c r="E8" s="127"/>
      <c r="F8" s="127"/>
      <c r="G8" s="8"/>
      <c r="H8" s="34"/>
      <c r="I8" s="94"/>
      <c r="J8" s="33"/>
      <c r="K8" s="33"/>
      <c r="L8" s="34"/>
      <c r="M8" s="36"/>
      <c r="N8" s="36"/>
      <c r="O8" s="94"/>
      <c r="P8" s="33"/>
      <c r="Q8" s="33"/>
      <c r="R8" s="178"/>
      <c r="S8" s="179"/>
      <c r="T8" s="179"/>
      <c r="U8" s="179"/>
      <c r="V8" s="41"/>
      <c r="Z8" s="43" t="s">
        <v>28</v>
      </c>
      <c r="AA8" s="49">
        <f>SUM(F9:F14)</f>
        <v>129500</v>
      </c>
      <c r="AB8" s="49">
        <f>SUM(J9:J14)*$I$3</f>
        <v>0</v>
      </c>
      <c r="AC8" s="49">
        <f>SUM(P9:P14)*I3/10</f>
        <v>0</v>
      </c>
    </row>
    <row r="9" spans="1:44" ht="17.25" customHeight="1" x14ac:dyDescent="0.3">
      <c r="A9" s="129" t="s">
        <v>27</v>
      </c>
      <c r="B9" s="121" t="s">
        <v>117</v>
      </c>
      <c r="C9" s="122">
        <f>C8</f>
        <v>1000</v>
      </c>
      <c r="D9" s="123" t="s">
        <v>86</v>
      </c>
      <c r="E9" s="124">
        <v>85</v>
      </c>
      <c r="F9" s="125">
        <f>C9*E9</f>
        <v>85000</v>
      </c>
      <c r="G9" s="123"/>
      <c r="H9" s="251" t="s">
        <v>136</v>
      </c>
      <c r="I9" s="252"/>
      <c r="J9" s="181"/>
      <c r="K9" s="181"/>
      <c r="L9" s="251" t="s">
        <v>137</v>
      </c>
      <c r="M9" s="37"/>
      <c r="N9" s="37"/>
      <c r="O9" s="82"/>
      <c r="P9" s="37"/>
      <c r="Q9" s="37"/>
      <c r="R9" s="180"/>
      <c r="S9" s="181"/>
      <c r="T9" s="181"/>
      <c r="U9" s="181"/>
      <c r="V9" s="41"/>
      <c r="Z9" s="43" t="str">
        <f>A15</f>
        <v>Réseaux secs, humides</v>
      </c>
      <c r="AA9" s="49">
        <f>SUM(F15:F21)</f>
        <v>57000</v>
      </c>
      <c r="AB9" s="49">
        <f>SUM(J15:J21)*$I$3</f>
        <v>420</v>
      </c>
      <c r="AC9" s="49">
        <f>SUM(P15:P21)*I3/10</f>
        <v>37200</v>
      </c>
    </row>
    <row r="10" spans="1:44" ht="17.25" customHeight="1" x14ac:dyDescent="0.3">
      <c r="A10" s="129" t="s">
        <v>17</v>
      </c>
      <c r="B10" s="67" t="s">
        <v>89</v>
      </c>
      <c r="C10" s="16">
        <v>1000</v>
      </c>
      <c r="D10" s="13" t="s">
        <v>11</v>
      </c>
      <c r="E10" s="76">
        <v>15</v>
      </c>
      <c r="F10" s="105">
        <f>C10*E10</f>
        <v>15000</v>
      </c>
      <c r="G10" s="126"/>
      <c r="H10" s="253" t="s">
        <v>136</v>
      </c>
      <c r="I10" s="254"/>
      <c r="J10" s="184"/>
      <c r="K10" s="184"/>
      <c r="L10" s="253" t="s">
        <v>137</v>
      </c>
      <c r="M10" s="9"/>
      <c r="N10" s="9"/>
      <c r="O10" s="85"/>
      <c r="P10" s="9"/>
      <c r="Q10" s="9"/>
      <c r="R10" s="183"/>
      <c r="S10" s="184"/>
      <c r="T10" s="184"/>
      <c r="U10" s="185">
        <v>0.1</v>
      </c>
      <c r="V10" s="41"/>
      <c r="Z10" s="43" t="str">
        <f>A22</f>
        <v xml:space="preserve">Revêtements de sol </v>
      </c>
      <c r="AA10" s="49">
        <f>SUM(F22:F30)</f>
        <v>61500</v>
      </c>
      <c r="AB10" s="49">
        <f>SUM(J22:J30)*I3</f>
        <v>96000</v>
      </c>
      <c r="AC10" s="49">
        <f>SUM(P22:P30)*I3/10</f>
        <v>38850</v>
      </c>
    </row>
    <row r="11" spans="1:44" ht="17.25" customHeight="1" x14ac:dyDescent="0.3">
      <c r="A11" s="130" t="s">
        <v>18</v>
      </c>
      <c r="B11" s="67" t="s">
        <v>46</v>
      </c>
      <c r="C11" s="16">
        <v>100</v>
      </c>
      <c r="D11" s="13" t="s">
        <v>10</v>
      </c>
      <c r="E11" s="76">
        <v>50</v>
      </c>
      <c r="F11" s="105">
        <f>C11*E11</f>
        <v>5000</v>
      </c>
      <c r="G11" s="126"/>
      <c r="H11" s="253" t="s">
        <v>136</v>
      </c>
      <c r="I11" s="254"/>
      <c r="J11" s="184"/>
      <c r="K11" s="184"/>
      <c r="L11" s="253" t="s">
        <v>137</v>
      </c>
      <c r="M11" s="9"/>
      <c r="N11" s="9"/>
      <c r="O11" s="85"/>
      <c r="P11" s="9"/>
      <c r="Q11" s="9"/>
      <c r="R11" s="183"/>
      <c r="S11" s="184"/>
      <c r="T11" s="184"/>
      <c r="U11" s="185">
        <v>0.1</v>
      </c>
      <c r="V11" s="41"/>
      <c r="Z11" s="43" t="str">
        <f>A31</f>
        <v>Végétal</v>
      </c>
      <c r="AA11" s="49">
        <f>SUM(F31:F36)</f>
        <v>23600</v>
      </c>
      <c r="AB11" s="49">
        <f>SUM(J31:J36)*I3</f>
        <v>238200</v>
      </c>
      <c r="AC11" s="49">
        <f>SUM(P31:P36)*I3/10</f>
        <v>29970</v>
      </c>
    </row>
    <row r="12" spans="1:44" x14ac:dyDescent="0.3">
      <c r="A12" s="129"/>
      <c r="B12" s="67" t="s">
        <v>47</v>
      </c>
      <c r="C12" s="16">
        <v>100</v>
      </c>
      <c r="D12" s="13" t="s">
        <v>10</v>
      </c>
      <c r="E12" s="76">
        <v>35</v>
      </c>
      <c r="F12" s="105">
        <f t="shared" ref="F12:F57" si="0">C12*E12</f>
        <v>3500</v>
      </c>
      <c r="G12" s="13"/>
      <c r="H12" s="253" t="s">
        <v>136</v>
      </c>
      <c r="I12" s="255"/>
      <c r="J12" s="187"/>
      <c r="K12" s="187"/>
      <c r="L12" s="253" t="s">
        <v>137</v>
      </c>
      <c r="M12" s="14"/>
      <c r="N12" s="14"/>
      <c r="O12" s="83"/>
      <c r="P12" s="14"/>
      <c r="Q12" s="14"/>
      <c r="R12" s="186"/>
      <c r="S12" s="187"/>
      <c r="T12" s="187"/>
      <c r="U12" s="188">
        <v>0.1</v>
      </c>
      <c r="V12" s="41"/>
      <c r="Z12" s="44" t="s">
        <v>29</v>
      </c>
      <c r="AA12" s="49">
        <f>SUM(F37:F41)</f>
        <v>7250</v>
      </c>
      <c r="AB12" s="49">
        <f>SUM(J37:J41)*I3</f>
        <v>14700</v>
      </c>
      <c r="AC12" s="49">
        <f>SUM(P37:P41)*I3/10</f>
        <v>375000</v>
      </c>
    </row>
    <row r="13" spans="1:44" x14ac:dyDescent="0.3">
      <c r="A13" s="130"/>
      <c r="B13" s="67" t="s">
        <v>48</v>
      </c>
      <c r="C13" s="16">
        <v>100</v>
      </c>
      <c r="D13" s="13" t="s">
        <v>10</v>
      </c>
      <c r="E13" s="76">
        <v>10</v>
      </c>
      <c r="F13" s="105">
        <f t="shared" si="0"/>
        <v>1000</v>
      </c>
      <c r="G13" s="13"/>
      <c r="H13" s="253" t="s">
        <v>136</v>
      </c>
      <c r="I13" s="255"/>
      <c r="J13" s="187"/>
      <c r="K13" s="187"/>
      <c r="L13" s="253" t="s">
        <v>137</v>
      </c>
      <c r="M13" s="14"/>
      <c r="N13" s="14"/>
      <c r="O13" s="83"/>
      <c r="P13" s="14"/>
      <c r="Q13" s="14"/>
      <c r="R13" s="186"/>
      <c r="S13" s="187"/>
      <c r="T13" s="187"/>
      <c r="U13" s="188">
        <v>0.2</v>
      </c>
      <c r="V13" s="41"/>
      <c r="Z13" s="43" t="s">
        <v>4</v>
      </c>
      <c r="AA13" s="49">
        <f>SUM(F42:F54)</f>
        <v>23220</v>
      </c>
      <c r="AB13" s="49">
        <f>SUM(J42:J54)*I3</f>
        <v>13650</v>
      </c>
      <c r="AC13" s="49">
        <f>SUM(P42:P54)*I3/10</f>
        <v>40425.9</v>
      </c>
    </row>
    <row r="14" spans="1:44" ht="17.25" thickBot="1" x14ac:dyDescent="0.35">
      <c r="A14" s="131"/>
      <c r="B14" s="68" t="s">
        <v>49</v>
      </c>
      <c r="C14" s="23">
        <v>100</v>
      </c>
      <c r="D14" s="22" t="s">
        <v>16</v>
      </c>
      <c r="E14" s="77">
        <v>200</v>
      </c>
      <c r="F14" s="106">
        <f t="shared" si="0"/>
        <v>20000</v>
      </c>
      <c r="G14" s="22"/>
      <c r="H14" s="256" t="s">
        <v>136</v>
      </c>
      <c r="I14" s="257"/>
      <c r="J14" s="190"/>
      <c r="K14" s="190"/>
      <c r="L14" s="256" t="s">
        <v>137</v>
      </c>
      <c r="M14" s="29"/>
      <c r="N14" s="29"/>
      <c r="O14" s="84"/>
      <c r="P14" s="29"/>
      <c r="Q14" s="29"/>
      <c r="R14" s="189"/>
      <c r="S14" s="190"/>
      <c r="T14" s="190"/>
      <c r="U14" s="191">
        <v>0.3</v>
      </c>
      <c r="V14" s="41"/>
      <c r="Z14" s="43" t="s">
        <v>30</v>
      </c>
      <c r="AA14" s="49">
        <f>SUM(F55:F57)</f>
        <v>47900</v>
      </c>
      <c r="AB14" s="49">
        <f>SUM(J55:J57)*I3</f>
        <v>138900</v>
      </c>
      <c r="AC14" s="49">
        <f>SUM(P55:P57)*I3/10</f>
        <v>4500.3900000000003</v>
      </c>
    </row>
    <row r="15" spans="1:44" x14ac:dyDescent="0.3">
      <c r="A15" s="130" t="s">
        <v>0</v>
      </c>
      <c r="B15" s="69" t="s">
        <v>144</v>
      </c>
      <c r="C15" s="17">
        <v>100</v>
      </c>
      <c r="D15" s="19" t="s">
        <v>16</v>
      </c>
      <c r="E15" s="78">
        <v>80</v>
      </c>
      <c r="F15" s="107">
        <f t="shared" si="0"/>
        <v>8000</v>
      </c>
      <c r="G15" s="10"/>
      <c r="H15" s="253" t="s">
        <v>135</v>
      </c>
      <c r="I15" s="254"/>
      <c r="J15" s="184"/>
      <c r="K15" s="184"/>
      <c r="L15" s="253" t="s">
        <v>137</v>
      </c>
      <c r="M15" s="85"/>
      <c r="N15" s="85"/>
      <c r="O15" s="85"/>
      <c r="P15" s="85"/>
      <c r="Q15" s="85"/>
      <c r="R15" s="183"/>
      <c r="S15" s="184"/>
      <c r="T15" s="184"/>
      <c r="U15" s="185">
        <v>0.5</v>
      </c>
      <c r="V15" s="41"/>
      <c r="Z15" s="43"/>
      <c r="AA15" s="49"/>
      <c r="AB15" s="49"/>
      <c r="AC15" s="49"/>
    </row>
    <row r="16" spans="1:44" ht="15.75" customHeight="1" x14ac:dyDescent="0.3">
      <c r="A16" s="130"/>
      <c r="B16" s="70" t="s">
        <v>13</v>
      </c>
      <c r="C16" s="20">
        <v>100</v>
      </c>
      <c r="D16" s="19" t="s">
        <v>16</v>
      </c>
      <c r="E16" s="79">
        <v>60</v>
      </c>
      <c r="F16" s="107">
        <f t="shared" si="0"/>
        <v>6000</v>
      </c>
      <c r="G16" s="19"/>
      <c r="H16" s="96" t="s">
        <v>1</v>
      </c>
      <c r="I16" s="164">
        <v>0.02</v>
      </c>
      <c r="J16" s="89">
        <f t="shared" ref="J16:J41" si="1">C16*I16</f>
        <v>2</v>
      </c>
      <c r="K16" s="88"/>
      <c r="L16" s="96" t="s">
        <v>66</v>
      </c>
      <c r="M16" s="112">
        <v>0.1</v>
      </c>
      <c r="N16" s="19"/>
      <c r="O16" s="85">
        <f>E16+$E$15+15</f>
        <v>155</v>
      </c>
      <c r="P16" s="89">
        <f>C16*M16*O16</f>
        <v>1550</v>
      </c>
      <c r="Q16" s="88"/>
      <c r="R16" s="183"/>
      <c r="S16" s="184"/>
      <c r="T16" s="184"/>
      <c r="U16" s="184"/>
      <c r="V16" s="41"/>
      <c r="Z16" s="43"/>
      <c r="AA16" s="49"/>
      <c r="AB16" s="49"/>
      <c r="AC16" s="49"/>
    </row>
    <row r="17" spans="1:29" ht="15.75" customHeight="1" x14ac:dyDescent="0.3">
      <c r="A17" s="130"/>
      <c r="B17" s="70" t="s">
        <v>13</v>
      </c>
      <c r="C17" s="20">
        <v>100</v>
      </c>
      <c r="D17" s="19" t="s">
        <v>16</v>
      </c>
      <c r="E17" s="79">
        <v>100</v>
      </c>
      <c r="F17" s="107">
        <f t="shared" si="0"/>
        <v>10000</v>
      </c>
      <c r="G17" s="19"/>
      <c r="H17" s="96" t="s">
        <v>1</v>
      </c>
      <c r="I17" s="164">
        <v>0.03</v>
      </c>
      <c r="J17" s="89">
        <f t="shared" si="1"/>
        <v>3</v>
      </c>
      <c r="K17" s="88"/>
      <c r="L17" s="96" t="s">
        <v>66</v>
      </c>
      <c r="M17" s="112">
        <v>0.15</v>
      </c>
      <c r="N17" s="19"/>
      <c r="O17" s="85">
        <f t="shared" ref="O17:O21" si="2">E17+$E$15+15</f>
        <v>195</v>
      </c>
      <c r="P17" s="89">
        <f t="shared" ref="P17:P57" si="3">C17*M17*O17</f>
        <v>2925</v>
      </c>
      <c r="Q17" s="88"/>
      <c r="R17" s="183"/>
      <c r="S17" s="184"/>
      <c r="T17" s="184"/>
      <c r="U17" s="184"/>
      <c r="V17" s="41"/>
      <c r="Z17" s="50" t="s">
        <v>33</v>
      </c>
      <c r="AA17" s="51">
        <f>SUM(AA8:AA14)</f>
        <v>349970</v>
      </c>
      <c r="AB17" s="51">
        <f>SUM(AB8:AB14)</f>
        <v>501870</v>
      </c>
      <c r="AC17" s="51">
        <f>SUM(AC8:AC14)</f>
        <v>525946.29</v>
      </c>
    </row>
    <row r="18" spans="1:29" ht="15.75" customHeight="1" x14ac:dyDescent="0.3">
      <c r="A18" s="130"/>
      <c r="B18" s="70" t="s">
        <v>67</v>
      </c>
      <c r="C18" s="20">
        <v>100</v>
      </c>
      <c r="D18" s="19" t="s">
        <v>16</v>
      </c>
      <c r="E18" s="79">
        <v>70</v>
      </c>
      <c r="F18" s="107">
        <f t="shared" si="0"/>
        <v>7000</v>
      </c>
      <c r="G18" s="19"/>
      <c r="H18" s="96" t="s">
        <v>1</v>
      </c>
      <c r="I18" s="164">
        <v>0.03</v>
      </c>
      <c r="J18" s="89">
        <f t="shared" si="1"/>
        <v>3</v>
      </c>
      <c r="K18" s="88"/>
      <c r="L18" s="96" t="s">
        <v>66</v>
      </c>
      <c r="M18" s="112">
        <v>0.15</v>
      </c>
      <c r="N18" s="19"/>
      <c r="O18" s="85">
        <f t="shared" si="2"/>
        <v>165</v>
      </c>
      <c r="P18" s="89">
        <f t="shared" si="3"/>
        <v>2475</v>
      </c>
      <c r="Q18" s="88"/>
      <c r="R18" s="183"/>
      <c r="S18" s="184"/>
      <c r="T18" s="184"/>
      <c r="U18" s="184"/>
      <c r="V18" s="41"/>
    </row>
    <row r="19" spans="1:29" x14ac:dyDescent="0.3">
      <c r="A19" s="132"/>
      <c r="B19" s="71" t="s">
        <v>95</v>
      </c>
      <c r="C19" s="15">
        <v>100</v>
      </c>
      <c r="D19" s="18" t="s">
        <v>16</v>
      </c>
      <c r="E19" s="80">
        <v>200</v>
      </c>
      <c r="F19" s="105">
        <f t="shared" si="0"/>
        <v>20000</v>
      </c>
      <c r="G19" s="18"/>
      <c r="H19" s="97" t="s">
        <v>1</v>
      </c>
      <c r="I19" s="164">
        <v>0.02</v>
      </c>
      <c r="J19" s="89">
        <f t="shared" si="1"/>
        <v>2</v>
      </c>
      <c r="K19" s="88"/>
      <c r="L19" s="96" t="s">
        <v>66</v>
      </c>
      <c r="M19" s="112">
        <v>0.1</v>
      </c>
      <c r="N19" s="18"/>
      <c r="O19" s="85">
        <f t="shared" si="2"/>
        <v>295</v>
      </c>
      <c r="P19" s="89">
        <f t="shared" si="3"/>
        <v>2950</v>
      </c>
      <c r="Q19" s="88"/>
      <c r="R19" s="186"/>
      <c r="S19" s="187"/>
      <c r="T19" s="187"/>
      <c r="U19" s="187"/>
      <c r="V19" s="41"/>
    </row>
    <row r="20" spans="1:29" x14ac:dyDescent="0.3">
      <c r="A20" s="130"/>
      <c r="B20" s="71" t="s">
        <v>93</v>
      </c>
      <c r="C20" s="15">
        <v>100</v>
      </c>
      <c r="D20" s="18" t="s">
        <v>16</v>
      </c>
      <c r="E20" s="80">
        <v>30</v>
      </c>
      <c r="F20" s="105">
        <f t="shared" si="0"/>
        <v>3000</v>
      </c>
      <c r="G20" s="18"/>
      <c r="H20" s="97" t="s">
        <v>1</v>
      </c>
      <c r="I20" s="164">
        <v>0.02</v>
      </c>
      <c r="J20" s="89">
        <f t="shared" si="1"/>
        <v>2</v>
      </c>
      <c r="K20" s="88"/>
      <c r="L20" s="96" t="s">
        <v>66</v>
      </c>
      <c r="M20" s="112">
        <v>0.1</v>
      </c>
      <c r="N20" s="18"/>
      <c r="O20" s="85">
        <f t="shared" si="2"/>
        <v>125</v>
      </c>
      <c r="P20" s="89">
        <f t="shared" si="3"/>
        <v>1250</v>
      </c>
      <c r="Q20" s="88"/>
      <c r="R20" s="186"/>
      <c r="S20" s="187"/>
      <c r="T20" s="187"/>
      <c r="U20" s="187"/>
      <c r="V20" s="41"/>
    </row>
    <row r="21" spans="1:29" ht="16.5" customHeight="1" thickBot="1" x14ac:dyDescent="0.35">
      <c r="A21" s="133"/>
      <c r="B21" s="72" t="s">
        <v>94</v>
      </c>
      <c r="C21" s="39">
        <v>100</v>
      </c>
      <c r="D21" s="38" t="s">
        <v>16</v>
      </c>
      <c r="E21" s="81">
        <v>30</v>
      </c>
      <c r="F21" s="103">
        <f t="shared" si="0"/>
        <v>3000</v>
      </c>
      <c r="G21" s="38"/>
      <c r="H21" s="98" t="s">
        <v>1</v>
      </c>
      <c r="I21" s="165">
        <v>0.02</v>
      </c>
      <c r="J21" s="91">
        <f t="shared" si="1"/>
        <v>2</v>
      </c>
      <c r="K21" s="147"/>
      <c r="L21" s="96" t="s">
        <v>66</v>
      </c>
      <c r="M21" s="112">
        <v>0.1</v>
      </c>
      <c r="N21" s="38"/>
      <c r="O21" s="85">
        <f t="shared" si="2"/>
        <v>125</v>
      </c>
      <c r="P21" s="93">
        <f t="shared" si="3"/>
        <v>1250</v>
      </c>
      <c r="Q21" s="150"/>
      <c r="R21" s="178"/>
      <c r="S21" s="179"/>
      <c r="T21" s="179"/>
      <c r="U21" s="179"/>
      <c r="V21" s="41"/>
      <c r="Z21" s="118"/>
      <c r="AA21" s="109" t="s">
        <v>54</v>
      </c>
      <c r="AB21" s="56" t="s">
        <v>152</v>
      </c>
      <c r="AC21" s="56"/>
    </row>
    <row r="22" spans="1:29" ht="16.5" customHeight="1" x14ac:dyDescent="0.3">
      <c r="A22" s="129" t="s">
        <v>116</v>
      </c>
      <c r="B22" s="66" t="s">
        <v>14</v>
      </c>
      <c r="C22" s="26">
        <v>500</v>
      </c>
      <c r="D22" s="25" t="s">
        <v>11</v>
      </c>
      <c r="E22" s="75">
        <v>40</v>
      </c>
      <c r="F22" s="104">
        <f t="shared" si="0"/>
        <v>20000</v>
      </c>
      <c r="G22" s="25"/>
      <c r="H22" s="99" t="s">
        <v>59</v>
      </c>
      <c r="I22" s="166">
        <v>3</v>
      </c>
      <c r="J22" s="92">
        <f t="shared" si="1"/>
        <v>1500</v>
      </c>
      <c r="K22" s="148"/>
      <c r="L22" s="99" t="s">
        <v>63</v>
      </c>
      <c r="M22" s="113">
        <v>0.1</v>
      </c>
      <c r="N22" s="25"/>
      <c r="O22" s="82">
        <f>E22</f>
        <v>40</v>
      </c>
      <c r="P22" s="89">
        <f>C22*M22*O22</f>
        <v>2000</v>
      </c>
      <c r="Q22" s="148"/>
      <c r="R22" s="192">
        <v>0</v>
      </c>
      <c r="S22" s="182">
        <v>0</v>
      </c>
      <c r="T22" s="182">
        <v>0</v>
      </c>
      <c r="U22" s="182">
        <v>0.3</v>
      </c>
      <c r="V22" s="41"/>
      <c r="Z22" s="57" t="str">
        <f>R7</f>
        <v>Perméabilité du sol (coefficient)</v>
      </c>
      <c r="AA22" s="58">
        <f t="array" ref="AA22">SUM(C9:C57*R9:R57)/C8</f>
        <v>0.30099999999999999</v>
      </c>
      <c r="AB22" s="56"/>
    </row>
    <row r="23" spans="1:29" x14ac:dyDescent="0.3">
      <c r="A23" s="129"/>
      <c r="B23" s="67" t="s">
        <v>96</v>
      </c>
      <c r="C23" s="16">
        <v>100</v>
      </c>
      <c r="D23" s="13" t="s">
        <v>11</v>
      </c>
      <c r="E23" s="76">
        <v>75</v>
      </c>
      <c r="F23" s="105">
        <f t="shared" si="0"/>
        <v>7500</v>
      </c>
      <c r="G23" s="13"/>
      <c r="H23" s="100" t="s">
        <v>59</v>
      </c>
      <c r="I23" s="167">
        <v>3</v>
      </c>
      <c r="J23" s="90">
        <f t="shared" si="1"/>
        <v>300</v>
      </c>
      <c r="K23" s="86"/>
      <c r="L23" s="100" t="s">
        <v>63</v>
      </c>
      <c r="M23" s="114">
        <v>0.1</v>
      </c>
      <c r="N23" s="13"/>
      <c r="O23" s="83">
        <f>E23</f>
        <v>75</v>
      </c>
      <c r="P23" s="89">
        <f t="shared" ref="P23:P63" si="4">C23*M23*O23</f>
        <v>750</v>
      </c>
      <c r="Q23" s="86"/>
      <c r="R23" s="193">
        <v>0</v>
      </c>
      <c r="S23" s="188">
        <v>0</v>
      </c>
      <c r="T23" s="188">
        <v>0.3</v>
      </c>
      <c r="U23" s="188">
        <v>0.8</v>
      </c>
      <c r="V23" s="41"/>
      <c r="Z23" s="57" t="str">
        <f>S7</f>
        <v>Biodiversité (coefficient)</v>
      </c>
      <c r="AA23" s="58">
        <f t="array" ref="AA23">SUM(C9:C57*S9:S57)/C8</f>
        <v>0.128</v>
      </c>
      <c r="AB23" s="56"/>
    </row>
    <row r="24" spans="1:29" x14ac:dyDescent="0.3">
      <c r="A24" s="129"/>
      <c r="B24" s="67" t="s">
        <v>19</v>
      </c>
      <c r="C24" s="16">
        <v>0</v>
      </c>
      <c r="D24" s="13" t="s">
        <v>11</v>
      </c>
      <c r="E24" s="76">
        <v>140</v>
      </c>
      <c r="F24" s="105">
        <f t="shared" si="0"/>
        <v>0</v>
      </c>
      <c r="G24" s="13"/>
      <c r="H24" s="100" t="s">
        <v>59</v>
      </c>
      <c r="I24" s="167">
        <v>3</v>
      </c>
      <c r="J24" s="90">
        <f t="shared" si="1"/>
        <v>0</v>
      </c>
      <c r="K24" s="86"/>
      <c r="L24" s="100" t="s">
        <v>63</v>
      </c>
      <c r="M24" s="114">
        <v>0.1</v>
      </c>
      <c r="N24" s="13"/>
      <c r="O24" s="83">
        <f t="shared" ref="O24:O29" si="5">E24</f>
        <v>140</v>
      </c>
      <c r="P24" s="89">
        <f t="shared" si="4"/>
        <v>0</v>
      </c>
      <c r="Q24" s="86"/>
      <c r="R24" s="193">
        <v>0</v>
      </c>
      <c r="S24" s="188">
        <v>0</v>
      </c>
      <c r="T24" s="188">
        <v>0.25</v>
      </c>
      <c r="U24" s="188">
        <v>0.5</v>
      </c>
      <c r="V24" s="41"/>
      <c r="Z24" s="57" t="str">
        <f>T7</f>
        <v>Rafraichissement (coefficient)</v>
      </c>
      <c r="AA24" s="58">
        <f t="array" ref="AA24">SUM(C9:C57*T9:T57)/C8</f>
        <v>0.27200000000000002</v>
      </c>
      <c r="AB24" s="56"/>
    </row>
    <row r="25" spans="1:29" x14ac:dyDescent="0.3">
      <c r="A25" s="129"/>
      <c r="B25" s="67" t="s">
        <v>15</v>
      </c>
      <c r="C25" s="16">
        <v>0</v>
      </c>
      <c r="D25" s="13" t="s">
        <v>11</v>
      </c>
      <c r="E25" s="76">
        <v>80</v>
      </c>
      <c r="F25" s="105">
        <f t="shared" si="0"/>
        <v>0</v>
      </c>
      <c r="G25" s="13"/>
      <c r="H25" s="100" t="s">
        <v>60</v>
      </c>
      <c r="I25" s="167">
        <v>6</v>
      </c>
      <c r="J25" s="90">
        <f t="shared" si="1"/>
        <v>0</v>
      </c>
      <c r="K25" s="86"/>
      <c r="L25" s="100" t="s">
        <v>63</v>
      </c>
      <c r="M25" s="114">
        <v>0.1</v>
      </c>
      <c r="N25" s="13"/>
      <c r="O25" s="83">
        <f t="shared" si="5"/>
        <v>80</v>
      </c>
      <c r="P25" s="89">
        <f t="shared" si="4"/>
        <v>0</v>
      </c>
      <c r="Q25" s="86"/>
      <c r="R25" s="193">
        <v>0.4</v>
      </c>
      <c r="S25" s="188">
        <v>0.1</v>
      </c>
      <c r="T25" s="188">
        <v>0.4</v>
      </c>
      <c r="U25" s="188">
        <v>0.2</v>
      </c>
      <c r="V25" s="41"/>
      <c r="Z25" s="57" t="str">
        <f>U7</f>
        <v>Impact carbone (coefficient)</v>
      </c>
      <c r="AA25" s="58">
        <f t="array" ref="AA25">SUM(C9:C57*U9:U57)/C8</f>
        <v>0.67110000000000003</v>
      </c>
      <c r="AB25" s="56"/>
    </row>
    <row r="26" spans="1:29" x14ac:dyDescent="0.3">
      <c r="A26" s="129"/>
      <c r="B26" s="61" t="s">
        <v>77</v>
      </c>
      <c r="C26" s="110">
        <v>0</v>
      </c>
      <c r="D26" s="13" t="s">
        <v>11</v>
      </c>
      <c r="E26" s="76">
        <v>90</v>
      </c>
      <c r="F26" s="105">
        <f t="shared" si="0"/>
        <v>0</v>
      </c>
      <c r="G26" s="8"/>
      <c r="H26" s="100" t="s">
        <v>60</v>
      </c>
      <c r="I26" s="167">
        <v>7</v>
      </c>
      <c r="J26" s="90">
        <f t="shared" si="1"/>
        <v>0</v>
      </c>
      <c r="K26" s="86"/>
      <c r="L26" s="100" t="s">
        <v>63</v>
      </c>
      <c r="M26" s="114">
        <v>0.3</v>
      </c>
      <c r="N26" s="13"/>
      <c r="O26" s="83">
        <f t="shared" si="5"/>
        <v>90</v>
      </c>
      <c r="P26" s="89">
        <f t="shared" si="4"/>
        <v>0</v>
      </c>
      <c r="Q26" s="86"/>
      <c r="R26" s="193">
        <v>0.4</v>
      </c>
      <c r="S26" s="188">
        <v>0.1</v>
      </c>
      <c r="T26" s="188">
        <v>0.4</v>
      </c>
      <c r="U26" s="188">
        <v>0.01</v>
      </c>
      <c r="V26" s="41"/>
      <c r="Z26" s="57"/>
      <c r="AA26" s="58"/>
      <c r="AB26" s="56"/>
    </row>
    <row r="27" spans="1:29" x14ac:dyDescent="0.3">
      <c r="A27" s="129"/>
      <c r="B27" s="61" t="s">
        <v>83</v>
      </c>
      <c r="C27" s="110">
        <v>0</v>
      </c>
      <c r="D27" s="13" t="s">
        <v>11</v>
      </c>
      <c r="E27" s="76">
        <v>90</v>
      </c>
      <c r="F27" s="105">
        <f t="shared" si="0"/>
        <v>0</v>
      </c>
      <c r="G27" s="8"/>
      <c r="H27" s="100" t="s">
        <v>60</v>
      </c>
      <c r="I27" s="167">
        <v>7</v>
      </c>
      <c r="J27" s="90">
        <f t="shared" si="1"/>
        <v>0</v>
      </c>
      <c r="K27" s="86"/>
      <c r="L27" s="100" t="s">
        <v>63</v>
      </c>
      <c r="M27" s="114">
        <v>0.3</v>
      </c>
      <c r="N27" s="8"/>
      <c r="O27" s="83">
        <f t="shared" si="5"/>
        <v>90</v>
      </c>
      <c r="P27" s="89">
        <f t="shared" si="4"/>
        <v>0</v>
      </c>
      <c r="Q27" s="86"/>
      <c r="R27" s="193">
        <v>0.4</v>
      </c>
      <c r="S27" s="188">
        <v>0.1</v>
      </c>
      <c r="T27" s="188">
        <v>0.4</v>
      </c>
      <c r="U27" s="188">
        <v>0.3</v>
      </c>
      <c r="V27" s="41"/>
      <c r="Z27" s="57"/>
      <c r="AA27" s="58"/>
      <c r="AB27" s="56"/>
    </row>
    <row r="28" spans="1:29" x14ac:dyDescent="0.3">
      <c r="A28" s="129"/>
      <c r="B28" s="61" t="s">
        <v>101</v>
      </c>
      <c r="C28" s="110">
        <v>200</v>
      </c>
      <c r="D28" s="13" t="s">
        <v>11</v>
      </c>
      <c r="E28" s="76">
        <v>170</v>
      </c>
      <c r="F28" s="105">
        <f t="shared" si="0"/>
        <v>34000</v>
      </c>
      <c r="G28" s="8"/>
      <c r="H28" s="100" t="s">
        <v>60</v>
      </c>
      <c r="I28" s="167">
        <v>7</v>
      </c>
      <c r="J28" s="90">
        <f t="shared" si="1"/>
        <v>1400</v>
      </c>
      <c r="K28" s="86"/>
      <c r="L28" s="100" t="s">
        <v>63</v>
      </c>
      <c r="M28" s="114">
        <v>0.3</v>
      </c>
      <c r="N28" s="8"/>
      <c r="O28" s="83">
        <f t="shared" si="5"/>
        <v>170</v>
      </c>
      <c r="P28" s="89">
        <f t="shared" si="4"/>
        <v>10200</v>
      </c>
      <c r="Q28" s="86"/>
      <c r="R28" s="193">
        <v>0.4</v>
      </c>
      <c r="S28" s="188">
        <v>0.1</v>
      </c>
      <c r="T28" s="188">
        <v>0.4</v>
      </c>
      <c r="U28" s="188">
        <v>0.8</v>
      </c>
      <c r="V28" s="41"/>
      <c r="Z28" s="57"/>
      <c r="AA28" s="58"/>
      <c r="AB28" s="56"/>
    </row>
    <row r="29" spans="1:29" x14ac:dyDescent="0.3">
      <c r="A29" s="129"/>
      <c r="B29" s="61" t="s">
        <v>62</v>
      </c>
      <c r="C29" s="110">
        <v>0</v>
      </c>
      <c r="D29" s="13" t="s">
        <v>11</v>
      </c>
      <c r="E29" s="76">
        <v>90</v>
      </c>
      <c r="F29" s="105">
        <f t="shared" si="0"/>
        <v>0</v>
      </c>
      <c r="G29" s="8"/>
      <c r="H29" s="100" t="s">
        <v>60</v>
      </c>
      <c r="I29" s="167">
        <v>7</v>
      </c>
      <c r="J29" s="90">
        <f t="shared" si="1"/>
        <v>0</v>
      </c>
      <c r="K29" s="86"/>
      <c r="L29" s="100" t="s">
        <v>63</v>
      </c>
      <c r="M29" s="114">
        <v>0.3</v>
      </c>
      <c r="N29" s="8"/>
      <c r="O29" s="83">
        <f t="shared" si="5"/>
        <v>90</v>
      </c>
      <c r="P29" s="89">
        <f t="shared" si="4"/>
        <v>0</v>
      </c>
      <c r="Q29" s="86"/>
      <c r="R29" s="193">
        <v>0.4</v>
      </c>
      <c r="S29" s="188">
        <v>0.1</v>
      </c>
      <c r="T29" s="188">
        <v>0.4</v>
      </c>
      <c r="U29" s="188">
        <v>0.1</v>
      </c>
      <c r="V29" s="41"/>
      <c r="Z29" s="57"/>
      <c r="AA29" s="58"/>
      <c r="AB29" s="56"/>
    </row>
    <row r="30" spans="1:29" ht="17.25" customHeight="1" thickBot="1" x14ac:dyDescent="0.35">
      <c r="A30" s="129"/>
      <c r="B30" s="68" t="s">
        <v>84</v>
      </c>
      <c r="C30" s="23">
        <v>0</v>
      </c>
      <c r="D30" s="22" t="s">
        <v>11</v>
      </c>
      <c r="E30" s="77">
        <v>30</v>
      </c>
      <c r="F30" s="106">
        <f t="shared" si="0"/>
        <v>0</v>
      </c>
      <c r="G30" s="22"/>
      <c r="H30" s="101" t="s">
        <v>85</v>
      </c>
      <c r="I30" s="168">
        <v>10</v>
      </c>
      <c r="J30" s="93">
        <f t="shared" si="1"/>
        <v>0</v>
      </c>
      <c r="K30" s="87"/>
      <c r="L30" s="101" t="s">
        <v>63</v>
      </c>
      <c r="M30" s="115">
        <v>0</v>
      </c>
      <c r="N30" s="22"/>
      <c r="O30" s="84">
        <f>E30</f>
        <v>30</v>
      </c>
      <c r="P30" s="93">
        <f t="shared" si="4"/>
        <v>0</v>
      </c>
      <c r="Q30" s="87"/>
      <c r="R30" s="194">
        <v>0.5</v>
      </c>
      <c r="S30" s="191">
        <v>0.2</v>
      </c>
      <c r="T30" s="191">
        <v>0.4</v>
      </c>
      <c r="U30" s="191">
        <v>0.1</v>
      </c>
      <c r="V30" s="41"/>
      <c r="AB30" s="56"/>
    </row>
    <row r="31" spans="1:29" ht="16.5" customHeight="1" x14ac:dyDescent="0.3">
      <c r="A31" s="134" t="s">
        <v>3</v>
      </c>
      <c r="B31" s="69" t="s">
        <v>34</v>
      </c>
      <c r="C31" s="17">
        <v>12</v>
      </c>
      <c r="D31" s="10" t="s">
        <v>79</v>
      </c>
      <c r="E31" s="78">
        <v>900</v>
      </c>
      <c r="F31" s="107">
        <f t="shared" si="0"/>
        <v>10800</v>
      </c>
      <c r="G31" s="10"/>
      <c r="H31" s="95" t="s">
        <v>131</v>
      </c>
      <c r="I31" s="85">
        <v>70</v>
      </c>
      <c r="J31" s="89">
        <f t="shared" si="1"/>
        <v>840</v>
      </c>
      <c r="K31" s="88"/>
      <c r="L31" s="95" t="s">
        <v>64</v>
      </c>
      <c r="M31" s="111">
        <v>0.05</v>
      </c>
      <c r="N31" s="10"/>
      <c r="O31" s="85">
        <v>400</v>
      </c>
      <c r="P31" s="89">
        <f t="shared" si="4"/>
        <v>240.00000000000003</v>
      </c>
      <c r="Q31" s="88"/>
      <c r="R31" s="195">
        <v>1</v>
      </c>
      <c r="S31" s="185">
        <v>2</v>
      </c>
      <c r="T31" s="185">
        <v>2</v>
      </c>
      <c r="U31" s="185">
        <v>0.5</v>
      </c>
      <c r="V31" s="41"/>
    </row>
    <row r="32" spans="1:29" ht="17.25" customHeight="1" x14ac:dyDescent="0.3">
      <c r="A32" s="129"/>
      <c r="B32" s="67" t="s">
        <v>50</v>
      </c>
      <c r="C32" s="16">
        <v>200</v>
      </c>
      <c r="D32" s="13" t="s">
        <v>11</v>
      </c>
      <c r="E32" s="76">
        <v>20</v>
      </c>
      <c r="F32" s="105">
        <f t="shared" si="0"/>
        <v>4000</v>
      </c>
      <c r="G32" s="13"/>
      <c r="H32" s="100" t="s">
        <v>70</v>
      </c>
      <c r="I32" s="83">
        <f>17</f>
        <v>17</v>
      </c>
      <c r="J32" s="90">
        <f t="shared" si="1"/>
        <v>3400</v>
      </c>
      <c r="K32" s="86"/>
      <c r="L32" s="100" t="s">
        <v>81</v>
      </c>
      <c r="M32" s="114">
        <v>0.3</v>
      </c>
      <c r="N32" s="13"/>
      <c r="O32" s="83">
        <v>50</v>
      </c>
      <c r="P32" s="89">
        <f t="shared" si="4"/>
        <v>3000</v>
      </c>
      <c r="Q32" s="86"/>
      <c r="R32" s="193">
        <v>0.8</v>
      </c>
      <c r="S32" s="188">
        <v>0.3</v>
      </c>
      <c r="T32" s="188">
        <v>0.6</v>
      </c>
      <c r="U32" s="188">
        <v>0.01</v>
      </c>
      <c r="V32" s="41"/>
    </row>
    <row r="33" spans="1:22" ht="17.25" customHeight="1" x14ac:dyDescent="0.3">
      <c r="A33" s="129"/>
      <c r="B33" s="67" t="s">
        <v>9</v>
      </c>
      <c r="C33" s="16">
        <v>0</v>
      </c>
      <c r="D33" s="13" t="s">
        <v>11</v>
      </c>
      <c r="E33" s="76">
        <v>20</v>
      </c>
      <c r="F33" s="105">
        <f t="shared" si="0"/>
        <v>0</v>
      </c>
      <c r="G33" s="13"/>
      <c r="H33" s="100" t="s">
        <v>71</v>
      </c>
      <c r="I33" s="83">
        <f>2.5*2</f>
        <v>5</v>
      </c>
      <c r="J33" s="90">
        <f t="shared" si="1"/>
        <v>0</v>
      </c>
      <c r="K33" s="86"/>
      <c r="L33" s="100" t="s">
        <v>143</v>
      </c>
      <c r="M33" s="114">
        <v>0.3</v>
      </c>
      <c r="N33" s="13"/>
      <c r="O33" s="83">
        <v>50</v>
      </c>
      <c r="P33" s="89">
        <f t="shared" si="4"/>
        <v>0</v>
      </c>
      <c r="Q33" s="86"/>
      <c r="R33" s="193">
        <v>0.8</v>
      </c>
      <c r="S33" s="188">
        <v>0.5</v>
      </c>
      <c r="T33" s="188">
        <v>0.6</v>
      </c>
      <c r="U33" s="188">
        <v>0.01</v>
      </c>
      <c r="V33" s="41"/>
    </row>
    <row r="34" spans="1:22" ht="16.5" customHeight="1" x14ac:dyDescent="0.3">
      <c r="A34" s="129"/>
      <c r="B34" s="67" t="s">
        <v>90</v>
      </c>
      <c r="C34" s="16">
        <v>30</v>
      </c>
      <c r="D34" s="13" t="s">
        <v>11</v>
      </c>
      <c r="E34" s="76">
        <v>60</v>
      </c>
      <c r="F34" s="105">
        <f t="shared" si="0"/>
        <v>1800</v>
      </c>
      <c r="G34" s="13"/>
      <c r="H34" s="100" t="s">
        <v>72</v>
      </c>
      <c r="I34" s="83">
        <f>2.5*30</f>
        <v>75</v>
      </c>
      <c r="J34" s="90">
        <f t="shared" si="1"/>
        <v>2250</v>
      </c>
      <c r="K34" s="86"/>
      <c r="L34" s="100" t="s">
        <v>82</v>
      </c>
      <c r="M34" s="114">
        <v>1</v>
      </c>
      <c r="N34" s="13"/>
      <c r="O34" s="83">
        <v>150</v>
      </c>
      <c r="P34" s="89">
        <f t="shared" si="4"/>
        <v>4500</v>
      </c>
      <c r="Q34" s="86"/>
      <c r="R34" s="193">
        <v>0.8</v>
      </c>
      <c r="S34" s="188">
        <v>0.8</v>
      </c>
      <c r="T34" s="188">
        <v>0.6</v>
      </c>
      <c r="U34" s="188">
        <v>0.02</v>
      </c>
      <c r="V34" s="41"/>
    </row>
    <row r="35" spans="1:22" ht="16.5" customHeight="1" x14ac:dyDescent="0.3">
      <c r="A35" s="129"/>
      <c r="B35" s="67" t="s">
        <v>78</v>
      </c>
      <c r="C35" s="16">
        <v>5</v>
      </c>
      <c r="D35" s="13" t="s">
        <v>79</v>
      </c>
      <c r="E35" s="76">
        <v>200</v>
      </c>
      <c r="F35" s="105">
        <f t="shared" si="0"/>
        <v>1000</v>
      </c>
      <c r="G35" s="13"/>
      <c r="H35" s="100" t="s">
        <v>73</v>
      </c>
      <c r="I35" s="83">
        <f>5*30</f>
        <v>150</v>
      </c>
      <c r="J35" s="90">
        <f t="shared" si="1"/>
        <v>750</v>
      </c>
      <c r="K35" s="86"/>
      <c r="L35" s="100" t="s">
        <v>82</v>
      </c>
      <c r="M35" s="114">
        <v>1</v>
      </c>
      <c r="N35" s="12"/>
      <c r="O35" s="83">
        <v>150</v>
      </c>
      <c r="P35" s="89">
        <f t="shared" si="4"/>
        <v>750</v>
      </c>
      <c r="Q35" s="86"/>
      <c r="R35" s="186"/>
      <c r="S35" s="187"/>
      <c r="T35" s="187"/>
      <c r="U35" s="188"/>
      <c r="V35" s="41"/>
    </row>
    <row r="36" spans="1:22" ht="18" customHeight="1" thickBot="1" x14ac:dyDescent="0.35">
      <c r="A36" s="131"/>
      <c r="B36" s="137" t="s">
        <v>91</v>
      </c>
      <c r="C36" s="23">
        <v>100</v>
      </c>
      <c r="D36" s="138" t="s">
        <v>11</v>
      </c>
      <c r="E36" s="139">
        <v>60</v>
      </c>
      <c r="F36" s="140">
        <f t="shared" si="0"/>
        <v>6000</v>
      </c>
      <c r="G36" s="138"/>
      <c r="H36" s="141" t="s">
        <v>92</v>
      </c>
      <c r="I36" s="142">
        <v>7</v>
      </c>
      <c r="J36" s="143">
        <f t="shared" si="1"/>
        <v>700</v>
      </c>
      <c r="K36" s="149"/>
      <c r="L36" s="141" t="s">
        <v>66</v>
      </c>
      <c r="M36" s="144">
        <v>0.1</v>
      </c>
      <c r="N36" s="145"/>
      <c r="O36" s="142">
        <v>150</v>
      </c>
      <c r="P36" s="93">
        <f t="shared" si="4"/>
        <v>1500</v>
      </c>
      <c r="Q36" s="149"/>
      <c r="R36" s="196"/>
      <c r="S36" s="197"/>
      <c r="T36" s="197"/>
      <c r="U36" s="198"/>
      <c r="V36" s="41"/>
    </row>
    <row r="37" spans="1:22" ht="18" customHeight="1" x14ac:dyDescent="0.3">
      <c r="A37" s="129" t="s">
        <v>20</v>
      </c>
      <c r="B37" s="69" t="s">
        <v>24</v>
      </c>
      <c r="C37" s="17">
        <v>0</v>
      </c>
      <c r="D37" s="10" t="s">
        <v>16</v>
      </c>
      <c r="E37" s="78">
        <v>200</v>
      </c>
      <c r="F37" s="107">
        <f t="shared" si="0"/>
        <v>0</v>
      </c>
      <c r="G37" s="10"/>
      <c r="H37" s="95" t="s">
        <v>138</v>
      </c>
      <c r="I37" s="85">
        <v>12</v>
      </c>
      <c r="J37" s="89">
        <f t="shared" si="1"/>
        <v>0</v>
      </c>
      <c r="K37" s="88"/>
      <c r="L37" s="95" t="s">
        <v>143</v>
      </c>
      <c r="M37" s="111">
        <v>1</v>
      </c>
      <c r="N37" s="11"/>
      <c r="O37" s="85">
        <v>60</v>
      </c>
      <c r="P37" s="89">
        <f t="shared" si="4"/>
        <v>0</v>
      </c>
      <c r="Q37" s="88"/>
      <c r="R37" s="195">
        <v>1</v>
      </c>
      <c r="S37" s="185">
        <v>0.5</v>
      </c>
      <c r="T37" s="185">
        <v>0.6</v>
      </c>
      <c r="U37" s="185">
        <v>0.3</v>
      </c>
      <c r="V37" s="41"/>
    </row>
    <row r="38" spans="1:22" ht="18" customHeight="1" x14ac:dyDescent="0.3">
      <c r="A38" s="129" t="s">
        <v>21</v>
      </c>
      <c r="B38" s="69" t="s">
        <v>133</v>
      </c>
      <c r="C38" s="17">
        <v>0</v>
      </c>
      <c r="D38" s="10" t="s">
        <v>11</v>
      </c>
      <c r="E38" s="78">
        <v>35</v>
      </c>
      <c r="F38" s="107">
        <f t="shared" si="0"/>
        <v>0</v>
      </c>
      <c r="G38" s="10"/>
      <c r="H38" s="95" t="s">
        <v>138</v>
      </c>
      <c r="I38" s="85">
        <v>12</v>
      </c>
      <c r="J38" s="89">
        <f t="shared" si="1"/>
        <v>0</v>
      </c>
      <c r="K38" s="88"/>
      <c r="L38" s="95" t="s">
        <v>143</v>
      </c>
      <c r="M38" s="111">
        <v>1</v>
      </c>
      <c r="N38" s="11"/>
      <c r="O38" s="85">
        <v>60</v>
      </c>
      <c r="P38" s="89">
        <f t="shared" si="4"/>
        <v>0</v>
      </c>
      <c r="Q38" s="88"/>
      <c r="R38" s="195"/>
      <c r="S38" s="185"/>
      <c r="T38" s="185"/>
      <c r="U38" s="185"/>
      <c r="V38" s="41"/>
    </row>
    <row r="39" spans="1:22" ht="17.25" customHeight="1" x14ac:dyDescent="0.3">
      <c r="A39" s="129"/>
      <c r="B39" s="67" t="s">
        <v>25</v>
      </c>
      <c r="C39" s="16">
        <v>0</v>
      </c>
      <c r="D39" s="13" t="s">
        <v>16</v>
      </c>
      <c r="E39" s="76">
        <v>150</v>
      </c>
      <c r="F39" s="105">
        <f t="shared" si="0"/>
        <v>0</v>
      </c>
      <c r="G39" s="13"/>
      <c r="H39" s="95" t="s">
        <v>139</v>
      </c>
      <c r="I39" s="83">
        <v>8</v>
      </c>
      <c r="J39" s="90">
        <f t="shared" si="1"/>
        <v>0</v>
      </c>
      <c r="K39" s="86"/>
      <c r="L39" s="100"/>
      <c r="M39" s="114">
        <f>C39</f>
        <v>0</v>
      </c>
      <c r="N39" s="12"/>
      <c r="O39" s="83">
        <v>100</v>
      </c>
      <c r="P39" s="89">
        <f t="shared" si="4"/>
        <v>0</v>
      </c>
      <c r="Q39" s="86"/>
      <c r="R39" s="193">
        <v>1</v>
      </c>
      <c r="S39" s="188">
        <v>0.2</v>
      </c>
      <c r="T39" s="188">
        <v>0.2</v>
      </c>
      <c r="U39" s="188">
        <v>0.8</v>
      </c>
      <c r="V39" s="41"/>
    </row>
    <row r="40" spans="1:22" ht="17.25" customHeight="1" x14ac:dyDescent="0.3">
      <c r="A40" s="129"/>
      <c r="B40" s="61" t="s">
        <v>140</v>
      </c>
      <c r="C40" s="110">
        <v>6</v>
      </c>
      <c r="D40" s="8" t="s">
        <v>79</v>
      </c>
      <c r="E40" s="199">
        <v>1000</v>
      </c>
      <c r="F40" s="105">
        <f t="shared" si="0"/>
        <v>6000</v>
      </c>
      <c r="G40" s="8"/>
      <c r="H40" s="95" t="s">
        <v>142</v>
      </c>
      <c r="I40" s="94">
        <v>40</v>
      </c>
      <c r="J40" s="91">
        <f t="shared" si="1"/>
        <v>240</v>
      </c>
      <c r="K40" s="150"/>
      <c r="L40" s="100"/>
      <c r="M40" s="114">
        <v>0</v>
      </c>
      <c r="N40" s="12"/>
      <c r="O40" s="83">
        <v>100</v>
      </c>
      <c r="P40" s="89">
        <f t="shared" si="4"/>
        <v>0</v>
      </c>
      <c r="Q40" s="150"/>
      <c r="R40" s="200"/>
      <c r="S40" s="201"/>
      <c r="T40" s="201"/>
      <c r="U40" s="201"/>
      <c r="V40" s="41"/>
    </row>
    <row r="41" spans="1:22" ht="18" customHeight="1" thickBot="1" x14ac:dyDescent="0.35">
      <c r="A41" s="131"/>
      <c r="B41" s="68" t="s">
        <v>26</v>
      </c>
      <c r="C41" s="23">
        <v>25</v>
      </c>
      <c r="D41" s="22" t="s">
        <v>10</v>
      </c>
      <c r="E41" s="77">
        <v>50</v>
      </c>
      <c r="F41" s="106">
        <f t="shared" si="0"/>
        <v>1250</v>
      </c>
      <c r="G41" s="22"/>
      <c r="H41" s="141" t="s">
        <v>139</v>
      </c>
      <c r="I41" s="84">
        <v>10</v>
      </c>
      <c r="J41" s="93">
        <f t="shared" si="1"/>
        <v>250</v>
      </c>
      <c r="K41" s="87"/>
      <c r="L41" s="101" t="s">
        <v>141</v>
      </c>
      <c r="M41" s="115">
        <f>C41</f>
        <v>25</v>
      </c>
      <c r="N41" s="21"/>
      <c r="O41" s="84">
        <v>200</v>
      </c>
      <c r="P41" s="93">
        <f t="shared" si="4"/>
        <v>125000</v>
      </c>
      <c r="Q41" s="87"/>
      <c r="R41" s="194">
        <v>1</v>
      </c>
      <c r="S41" s="190"/>
      <c r="T41" s="190"/>
      <c r="U41" s="191">
        <v>1</v>
      </c>
      <c r="V41" s="41"/>
    </row>
    <row r="42" spans="1:22" x14ac:dyDescent="0.3">
      <c r="A42" s="129" t="s">
        <v>4</v>
      </c>
      <c r="B42" s="69" t="s">
        <v>97</v>
      </c>
      <c r="C42" s="17">
        <v>1</v>
      </c>
      <c r="D42" s="10" t="s">
        <v>79</v>
      </c>
      <c r="E42" s="78">
        <v>1000</v>
      </c>
      <c r="F42" s="107">
        <f t="shared" si="0"/>
        <v>1000</v>
      </c>
      <c r="G42" s="10"/>
      <c r="H42" s="95" t="s">
        <v>2</v>
      </c>
      <c r="I42" s="85">
        <v>10</v>
      </c>
      <c r="J42" s="89">
        <f>C42*I42</f>
        <v>10</v>
      </c>
      <c r="K42" s="88"/>
      <c r="L42" s="95" t="s">
        <v>69</v>
      </c>
      <c r="M42" s="111">
        <v>0.15</v>
      </c>
      <c r="N42" s="11"/>
      <c r="O42" s="85">
        <v>1500</v>
      </c>
      <c r="P42" s="89">
        <f t="shared" si="4"/>
        <v>225</v>
      </c>
      <c r="Q42" s="88"/>
      <c r="R42" s="183"/>
      <c r="S42" s="184"/>
      <c r="T42" s="184"/>
      <c r="U42" s="185">
        <v>1</v>
      </c>
      <c r="V42" s="41"/>
    </row>
    <row r="43" spans="1:22" x14ac:dyDescent="0.3">
      <c r="A43" s="129"/>
      <c r="B43" s="69" t="s">
        <v>74</v>
      </c>
      <c r="C43" s="17">
        <v>1</v>
      </c>
      <c r="D43" s="10" t="s">
        <v>79</v>
      </c>
      <c r="E43" s="78">
        <v>400</v>
      </c>
      <c r="F43" s="107">
        <f t="shared" si="0"/>
        <v>400</v>
      </c>
      <c r="G43" s="10"/>
      <c r="H43" s="95" t="s">
        <v>68</v>
      </c>
      <c r="I43" s="85">
        <v>15</v>
      </c>
      <c r="J43" s="89">
        <f>C43*I43</f>
        <v>15</v>
      </c>
      <c r="K43" s="88"/>
      <c r="L43" s="95" t="s">
        <v>69</v>
      </c>
      <c r="M43" s="111">
        <v>0.2</v>
      </c>
      <c r="N43" s="11"/>
      <c r="O43" s="85">
        <v>1500</v>
      </c>
      <c r="P43" s="89">
        <f t="shared" si="4"/>
        <v>300</v>
      </c>
      <c r="Q43" s="88"/>
      <c r="R43" s="183"/>
      <c r="S43" s="184"/>
      <c r="T43" s="184"/>
      <c r="U43" s="185">
        <v>0.5</v>
      </c>
      <c r="V43" s="41"/>
    </row>
    <row r="44" spans="1:22" x14ac:dyDescent="0.3">
      <c r="A44" s="129"/>
      <c r="B44" s="69" t="s">
        <v>98</v>
      </c>
      <c r="C44" s="17">
        <v>1</v>
      </c>
      <c r="D44" s="10" t="s">
        <v>79</v>
      </c>
      <c r="E44" s="78">
        <v>320</v>
      </c>
      <c r="F44" s="107">
        <f t="shared" si="0"/>
        <v>320</v>
      </c>
      <c r="G44" s="10"/>
      <c r="H44" s="95" t="s">
        <v>2</v>
      </c>
      <c r="I44" s="85">
        <v>10</v>
      </c>
      <c r="J44" s="89">
        <f t="shared" ref="J44:J45" si="6">C44*I44</f>
        <v>10</v>
      </c>
      <c r="K44" s="88"/>
      <c r="L44" s="95" t="s">
        <v>69</v>
      </c>
      <c r="M44" s="111">
        <v>0.1</v>
      </c>
      <c r="N44" s="11"/>
      <c r="O44" s="85">
        <v>1501</v>
      </c>
      <c r="P44" s="89">
        <f t="shared" si="4"/>
        <v>150.1</v>
      </c>
      <c r="Q44" s="88"/>
      <c r="R44" s="183"/>
      <c r="S44" s="184"/>
      <c r="T44" s="184"/>
      <c r="U44" s="185"/>
      <c r="V44" s="41"/>
    </row>
    <row r="45" spans="1:22" x14ac:dyDescent="0.3">
      <c r="A45" s="129"/>
      <c r="B45" s="69" t="s">
        <v>99</v>
      </c>
      <c r="C45" s="17">
        <v>1</v>
      </c>
      <c r="D45" s="10" t="s">
        <v>79</v>
      </c>
      <c r="E45" s="78">
        <v>2500</v>
      </c>
      <c r="F45" s="107">
        <f t="shared" si="0"/>
        <v>2500</v>
      </c>
      <c r="G45" s="10"/>
      <c r="H45" s="95" t="s">
        <v>2</v>
      </c>
      <c r="I45" s="85">
        <v>10</v>
      </c>
      <c r="J45" s="89">
        <f t="shared" si="6"/>
        <v>10</v>
      </c>
      <c r="K45" s="88"/>
      <c r="L45" s="95" t="s">
        <v>69</v>
      </c>
      <c r="M45" s="111">
        <v>0.1</v>
      </c>
      <c r="N45" s="11"/>
      <c r="O45" s="85">
        <v>1502</v>
      </c>
      <c r="P45" s="89">
        <f t="shared" si="4"/>
        <v>150.20000000000002</v>
      </c>
      <c r="Q45" s="88"/>
      <c r="R45" s="183"/>
      <c r="S45" s="184"/>
      <c r="T45" s="184"/>
      <c r="U45" s="185"/>
      <c r="V45" s="41"/>
    </row>
    <row r="46" spans="1:22" x14ac:dyDescent="0.3">
      <c r="A46" s="129"/>
      <c r="B46" s="69" t="s">
        <v>118</v>
      </c>
      <c r="C46" s="17">
        <v>10</v>
      </c>
      <c r="D46" s="10" t="s">
        <v>11</v>
      </c>
      <c r="E46" s="78">
        <v>600</v>
      </c>
      <c r="F46" s="107">
        <f t="shared" si="0"/>
        <v>6000</v>
      </c>
      <c r="G46" s="10"/>
      <c r="H46" s="95" t="s">
        <v>68</v>
      </c>
      <c r="I46" s="85">
        <v>15</v>
      </c>
      <c r="J46" s="89">
        <f>C46*I46</f>
        <v>150</v>
      </c>
      <c r="K46" s="88"/>
      <c r="L46" s="95" t="s">
        <v>69</v>
      </c>
      <c r="M46" s="111">
        <v>0.1</v>
      </c>
      <c r="N46" s="11"/>
      <c r="O46" s="85">
        <v>600</v>
      </c>
      <c r="P46" s="89">
        <f t="shared" si="4"/>
        <v>600</v>
      </c>
      <c r="Q46" s="88"/>
      <c r="R46" s="183"/>
      <c r="S46" s="184"/>
      <c r="T46" s="184"/>
      <c r="U46" s="185">
        <v>1</v>
      </c>
      <c r="V46" s="41"/>
    </row>
    <row r="47" spans="1:22" x14ac:dyDescent="0.3">
      <c r="A47" s="129"/>
      <c r="B47" s="69" t="s">
        <v>119</v>
      </c>
      <c r="C47" s="17">
        <v>10</v>
      </c>
      <c r="D47" s="10" t="s">
        <v>11</v>
      </c>
      <c r="E47" s="78">
        <v>500</v>
      </c>
      <c r="F47" s="107">
        <f t="shared" si="0"/>
        <v>5000</v>
      </c>
      <c r="G47" s="10"/>
      <c r="H47" s="95" t="s">
        <v>68</v>
      </c>
      <c r="I47" s="85">
        <v>25</v>
      </c>
      <c r="J47" s="89">
        <f>C47*I47</f>
        <v>250</v>
      </c>
      <c r="K47" s="88"/>
      <c r="L47" s="95" t="s">
        <v>69</v>
      </c>
      <c r="M47" s="111">
        <v>1.1000000000000001</v>
      </c>
      <c r="N47" s="11"/>
      <c r="O47" s="85">
        <v>500</v>
      </c>
      <c r="P47" s="89">
        <f t="shared" si="4"/>
        <v>5500</v>
      </c>
      <c r="Q47" s="88"/>
      <c r="R47" s="183"/>
      <c r="S47" s="184"/>
      <c r="T47" s="184"/>
      <c r="U47" s="185"/>
      <c r="V47" s="41"/>
    </row>
    <row r="48" spans="1:22" x14ac:dyDescent="0.3">
      <c r="A48" s="129"/>
      <c r="B48" s="69" t="s">
        <v>36</v>
      </c>
      <c r="C48" s="17">
        <v>10</v>
      </c>
      <c r="D48" s="10" t="s">
        <v>79</v>
      </c>
      <c r="E48" s="78">
        <v>100</v>
      </c>
      <c r="F48" s="107">
        <f t="shared" si="0"/>
        <v>1000</v>
      </c>
      <c r="G48" s="10"/>
      <c r="H48" s="120" t="s">
        <v>136</v>
      </c>
      <c r="I48" s="85"/>
      <c r="J48" s="85"/>
      <c r="K48" s="88"/>
      <c r="L48" s="95" t="s">
        <v>69</v>
      </c>
      <c r="M48" s="111">
        <v>0.2</v>
      </c>
      <c r="N48" s="11"/>
      <c r="O48" s="85">
        <v>100</v>
      </c>
      <c r="P48" s="89">
        <f t="shared" si="4"/>
        <v>200</v>
      </c>
      <c r="Q48" s="88"/>
      <c r="R48" s="183"/>
      <c r="S48" s="184"/>
      <c r="T48" s="184"/>
      <c r="U48" s="185">
        <v>0.1</v>
      </c>
      <c r="V48" s="41"/>
    </row>
    <row r="49" spans="1:22" x14ac:dyDescent="0.3">
      <c r="A49" s="129"/>
      <c r="B49" s="69" t="s">
        <v>56</v>
      </c>
      <c r="C49" s="17">
        <v>5</v>
      </c>
      <c r="D49" s="10" t="s">
        <v>79</v>
      </c>
      <c r="E49" s="78">
        <v>200</v>
      </c>
      <c r="F49" s="107">
        <f t="shared" si="0"/>
        <v>1000</v>
      </c>
      <c r="G49" s="10"/>
      <c r="H49" s="120" t="s">
        <v>136</v>
      </c>
      <c r="I49" s="85"/>
      <c r="J49" s="85"/>
      <c r="K49" s="88"/>
      <c r="L49" s="95" t="s">
        <v>69</v>
      </c>
      <c r="M49" s="111">
        <v>0.1</v>
      </c>
      <c r="N49" s="11"/>
      <c r="O49" s="85">
        <v>1500</v>
      </c>
      <c r="P49" s="89">
        <f t="shared" si="4"/>
        <v>750</v>
      </c>
      <c r="Q49" s="88"/>
      <c r="R49" s="183"/>
      <c r="S49" s="184"/>
      <c r="T49" s="184"/>
      <c r="U49" s="185">
        <v>1</v>
      </c>
      <c r="V49" s="41"/>
    </row>
    <row r="50" spans="1:22" x14ac:dyDescent="0.3">
      <c r="A50" s="129"/>
      <c r="B50" s="69" t="s">
        <v>132</v>
      </c>
      <c r="C50" s="17">
        <v>50</v>
      </c>
      <c r="D50" s="10" t="s">
        <v>16</v>
      </c>
      <c r="E50" s="78">
        <v>100</v>
      </c>
      <c r="F50" s="107">
        <f t="shared" si="0"/>
        <v>5000</v>
      </c>
      <c r="G50" s="10"/>
      <c r="H50" s="120" t="s">
        <v>136</v>
      </c>
      <c r="I50" s="85"/>
      <c r="J50" s="85"/>
      <c r="K50" s="88"/>
      <c r="L50" s="100" t="s">
        <v>69</v>
      </c>
      <c r="M50" s="111">
        <v>1</v>
      </c>
      <c r="N50" s="11"/>
      <c r="O50" s="85">
        <v>100</v>
      </c>
      <c r="P50" s="89">
        <f t="shared" si="4"/>
        <v>5000</v>
      </c>
      <c r="Q50" s="119"/>
      <c r="R50" s="183"/>
      <c r="S50" s="184"/>
      <c r="T50" s="184"/>
      <c r="U50" s="185"/>
      <c r="V50" s="41"/>
    </row>
    <row r="51" spans="1:22" x14ac:dyDescent="0.3">
      <c r="A51" s="129"/>
      <c r="B51" s="69" t="s">
        <v>100</v>
      </c>
      <c r="C51" s="17">
        <v>1</v>
      </c>
      <c r="D51" s="10" t="s">
        <v>79</v>
      </c>
      <c r="E51" s="78">
        <v>1000</v>
      </c>
      <c r="F51" s="107">
        <f t="shared" si="0"/>
        <v>1000</v>
      </c>
      <c r="G51" s="10"/>
      <c r="H51" s="95" t="s">
        <v>149</v>
      </c>
      <c r="I51" s="85">
        <v>10</v>
      </c>
      <c r="J51" s="89">
        <f t="shared" ref="J51:J54" si="7">C51*I51</f>
        <v>10</v>
      </c>
      <c r="K51" s="88"/>
      <c r="L51" s="95" t="s">
        <v>69</v>
      </c>
      <c r="M51" s="111">
        <v>1</v>
      </c>
      <c r="N51" s="11"/>
      <c r="O51" s="85">
        <v>600</v>
      </c>
      <c r="P51" s="89">
        <f t="shared" si="4"/>
        <v>600</v>
      </c>
      <c r="Q51" s="119"/>
      <c r="R51" s="183"/>
      <c r="S51" s="184"/>
      <c r="T51" s="184"/>
      <c r="U51" s="185"/>
      <c r="V51" s="41"/>
    </row>
    <row r="52" spans="1:22" x14ac:dyDescent="0.3">
      <c r="A52" s="129"/>
      <c r="B52" s="69" t="s">
        <v>146</v>
      </c>
      <c r="C52" s="17">
        <v>0</v>
      </c>
      <c r="D52" s="10" t="s">
        <v>11</v>
      </c>
      <c r="E52" s="78">
        <v>500</v>
      </c>
      <c r="F52" s="107">
        <f t="shared" si="0"/>
        <v>0</v>
      </c>
      <c r="G52" s="10"/>
      <c r="H52" s="95" t="s">
        <v>147</v>
      </c>
      <c r="I52" s="85">
        <v>50</v>
      </c>
      <c r="J52" s="89">
        <f t="shared" si="7"/>
        <v>0</v>
      </c>
      <c r="K52" s="88"/>
      <c r="L52" s="100" t="s">
        <v>69</v>
      </c>
      <c r="M52" s="111">
        <v>0</v>
      </c>
      <c r="N52" s="11"/>
      <c r="O52" s="85">
        <v>500</v>
      </c>
      <c r="P52" s="89">
        <f t="shared" si="4"/>
        <v>0</v>
      </c>
      <c r="Q52" s="119"/>
      <c r="R52" s="183"/>
      <c r="S52" s="184"/>
      <c r="T52" s="184"/>
      <c r="U52" s="185"/>
      <c r="V52" s="41"/>
    </row>
    <row r="53" spans="1:22" x14ac:dyDescent="0.3">
      <c r="A53" s="129"/>
      <c r="B53" s="69" t="s">
        <v>134</v>
      </c>
      <c r="C53" s="17">
        <v>0</v>
      </c>
      <c r="D53" s="13" t="s">
        <v>11</v>
      </c>
      <c r="E53" s="76">
        <v>1200</v>
      </c>
      <c r="F53" s="107">
        <f t="shared" si="0"/>
        <v>0</v>
      </c>
      <c r="G53" s="13"/>
      <c r="H53" s="95" t="s">
        <v>148</v>
      </c>
      <c r="I53" s="85">
        <v>300</v>
      </c>
      <c r="J53" s="89">
        <f t="shared" si="7"/>
        <v>0</v>
      </c>
      <c r="K53" s="88"/>
      <c r="L53" s="100" t="s">
        <v>69</v>
      </c>
      <c r="M53" s="111">
        <v>0</v>
      </c>
      <c r="N53" s="48"/>
      <c r="O53" s="85">
        <v>1200</v>
      </c>
      <c r="P53" s="89">
        <f t="shared" si="4"/>
        <v>0</v>
      </c>
      <c r="Q53" s="119"/>
      <c r="R53" s="186"/>
      <c r="S53" s="187"/>
      <c r="T53" s="187"/>
      <c r="U53" s="187"/>
      <c r="V53" s="41"/>
    </row>
    <row r="54" spans="1:22" ht="17.25" thickBot="1" x14ac:dyDescent="0.35">
      <c r="A54" s="129"/>
      <c r="B54" s="68" t="s">
        <v>145</v>
      </c>
      <c r="C54" s="23">
        <v>0</v>
      </c>
      <c r="D54" s="22" t="s">
        <v>11</v>
      </c>
      <c r="E54" s="77">
        <v>2100</v>
      </c>
      <c r="F54" s="106">
        <f t="shared" si="0"/>
        <v>0</v>
      </c>
      <c r="G54" s="22"/>
      <c r="H54" s="101" t="s">
        <v>148</v>
      </c>
      <c r="I54" s="84">
        <v>300</v>
      </c>
      <c r="J54" s="93">
        <f t="shared" si="7"/>
        <v>0</v>
      </c>
      <c r="K54" s="87"/>
      <c r="L54" s="101" t="s">
        <v>69</v>
      </c>
      <c r="M54" s="115">
        <v>0</v>
      </c>
      <c r="N54" s="21"/>
      <c r="O54" s="84">
        <v>2100</v>
      </c>
      <c r="P54" s="93">
        <f t="shared" si="4"/>
        <v>0</v>
      </c>
      <c r="Q54" s="102"/>
      <c r="R54" s="189"/>
      <c r="S54" s="190"/>
      <c r="T54" s="190"/>
      <c r="U54" s="190"/>
      <c r="V54" s="41"/>
    </row>
    <row r="55" spans="1:22" ht="17.25" customHeight="1" x14ac:dyDescent="0.3">
      <c r="A55" s="134" t="s">
        <v>88</v>
      </c>
      <c r="B55" s="69" t="s">
        <v>31</v>
      </c>
      <c r="C55" s="17">
        <v>10</v>
      </c>
      <c r="D55" s="10" t="s">
        <v>23</v>
      </c>
      <c r="E55" s="78">
        <v>2800</v>
      </c>
      <c r="F55" s="107">
        <f t="shared" si="0"/>
        <v>28000</v>
      </c>
      <c r="G55" s="10"/>
      <c r="H55" s="95" t="s">
        <v>52</v>
      </c>
      <c r="I55" s="88">
        <v>60</v>
      </c>
      <c r="J55" s="89">
        <f>C55*I55</f>
        <v>600</v>
      </c>
      <c r="K55" s="88"/>
      <c r="L55" s="95" t="s">
        <v>75</v>
      </c>
      <c r="M55" s="111">
        <v>5.0000000000000001E-4</v>
      </c>
      <c r="N55" s="9" t="s">
        <v>23</v>
      </c>
      <c r="O55" s="85">
        <v>20</v>
      </c>
      <c r="P55" s="89">
        <f t="shared" si="4"/>
        <v>0.1</v>
      </c>
      <c r="Q55" s="119"/>
      <c r="R55" s="183"/>
      <c r="S55" s="184"/>
      <c r="T55" s="184"/>
      <c r="U55" s="185">
        <v>1</v>
      </c>
      <c r="V55" s="41"/>
    </row>
    <row r="56" spans="1:22" ht="17.25" customHeight="1" x14ac:dyDescent="0.3">
      <c r="A56" s="135" t="s">
        <v>22</v>
      </c>
      <c r="B56" s="69" t="s">
        <v>35</v>
      </c>
      <c r="C56" s="17">
        <v>3</v>
      </c>
      <c r="D56" s="10" t="s">
        <v>23</v>
      </c>
      <c r="E56" s="78">
        <v>3300</v>
      </c>
      <c r="F56" s="107">
        <f t="shared" si="0"/>
        <v>9900</v>
      </c>
      <c r="G56" s="10"/>
      <c r="H56" s="95" t="s">
        <v>2</v>
      </c>
      <c r="I56" s="86">
        <v>10</v>
      </c>
      <c r="J56" s="90">
        <f>C56*I56</f>
        <v>30</v>
      </c>
      <c r="K56" s="88"/>
      <c r="L56" s="95" t="s">
        <v>75</v>
      </c>
      <c r="M56" s="111">
        <v>5.0000000000000001E-4</v>
      </c>
      <c r="N56" s="9" t="s">
        <v>23</v>
      </c>
      <c r="O56" s="85">
        <v>20</v>
      </c>
      <c r="P56" s="89">
        <f t="shared" si="4"/>
        <v>0.03</v>
      </c>
      <c r="Q56" s="119"/>
      <c r="R56" s="183"/>
      <c r="S56" s="184"/>
      <c r="T56" s="184"/>
      <c r="U56" s="185">
        <v>0</v>
      </c>
      <c r="V56" s="41"/>
    </row>
    <row r="57" spans="1:22" ht="16.5" customHeight="1" thickBot="1" x14ac:dyDescent="0.35">
      <c r="A57" s="249"/>
      <c r="B57" s="68" t="s">
        <v>51</v>
      </c>
      <c r="C57" s="23">
        <v>1</v>
      </c>
      <c r="D57" s="22" t="s">
        <v>23</v>
      </c>
      <c r="E57" s="77">
        <v>10000</v>
      </c>
      <c r="F57" s="106">
        <f t="shared" si="0"/>
        <v>10000</v>
      </c>
      <c r="G57" s="22"/>
      <c r="H57" s="141" t="s">
        <v>80</v>
      </c>
      <c r="I57" s="87">
        <v>4000</v>
      </c>
      <c r="J57" s="93">
        <f>C57*I57</f>
        <v>4000</v>
      </c>
      <c r="K57" s="87"/>
      <c r="L57" s="101" t="s">
        <v>76</v>
      </c>
      <c r="M57" s="115">
        <f>C57</f>
        <v>1</v>
      </c>
      <c r="N57" s="29" t="s">
        <v>23</v>
      </c>
      <c r="O57" s="84">
        <v>1500</v>
      </c>
      <c r="P57" s="143">
        <f t="shared" si="4"/>
        <v>1500</v>
      </c>
      <c r="Q57" s="102"/>
      <c r="R57" s="189"/>
      <c r="S57" s="190"/>
      <c r="T57" s="190"/>
      <c r="U57" s="198">
        <v>0</v>
      </c>
      <c r="V57" s="41"/>
    </row>
    <row r="58" spans="1:22" ht="18.75" x14ac:dyDescent="0.3">
      <c r="A58" s="250" t="s">
        <v>87</v>
      </c>
      <c r="B58" s="203" t="s">
        <v>104</v>
      </c>
      <c r="D58" s="2"/>
      <c r="E58" s="56" t="str">
        <f>_Hlk18396994</f>
        <v>Coût d'investissement</v>
      </c>
      <c r="F58" s="146">
        <f>SUM(F9:F57)</f>
        <v>349970</v>
      </c>
      <c r="G58" s="128"/>
      <c r="H58" s="128"/>
      <c r="I58" s="202" t="str">
        <f>H5</f>
        <v>Coût d'entretien</v>
      </c>
      <c r="J58" s="146">
        <f>SUM(J9:J57)</f>
        <v>16729</v>
      </c>
      <c r="K58" s="128" t="s">
        <v>103</v>
      </c>
      <c r="L58" s="128"/>
      <c r="M58" s="128"/>
      <c r="N58" s="128"/>
      <c r="O58" s="202" t="str">
        <f>L5</f>
        <v>Coût de maintenance</v>
      </c>
      <c r="P58" s="146">
        <f>SUM(P9:P57)</f>
        <v>175315.43000000002</v>
      </c>
      <c r="Q58" s="128" t="s">
        <v>102</v>
      </c>
      <c r="R58" s="128"/>
      <c r="S58" s="128"/>
      <c r="T58" s="128"/>
      <c r="U58" s="128"/>
    </row>
    <row r="59" spans="1:22" x14ac:dyDescent="0.3">
      <c r="B59" s="203" t="s">
        <v>105</v>
      </c>
      <c r="E59" s="151" t="s">
        <v>150</v>
      </c>
      <c r="F59" s="152">
        <f>F58/$C$8</f>
        <v>349.97</v>
      </c>
      <c r="G59" s="53" t="s">
        <v>112</v>
      </c>
      <c r="H59" s="40"/>
      <c r="I59" s="54"/>
      <c r="J59" s="152">
        <f>J58/$C$8</f>
        <v>16.728999999999999</v>
      </c>
      <c r="K59" s="153" t="s">
        <v>113</v>
      </c>
      <c r="L59" s="40"/>
      <c r="M59" s="55"/>
      <c r="N59" s="40"/>
      <c r="O59" s="54"/>
      <c r="P59" s="152">
        <f>P58/$C$8</f>
        <v>175.31543000000002</v>
      </c>
      <c r="Q59" s="153" t="s">
        <v>151</v>
      </c>
      <c r="R59" s="53"/>
      <c r="S59" s="53"/>
    </row>
    <row r="62" spans="1:22" ht="18.75" x14ac:dyDescent="0.3">
      <c r="B62" s="64" t="s">
        <v>32</v>
      </c>
    </row>
    <row r="64" spans="1:22" ht="20.25" x14ac:dyDescent="0.3">
      <c r="C64" s="59" t="s">
        <v>39</v>
      </c>
      <c r="D64" s="63">
        <f>I3</f>
        <v>30</v>
      </c>
      <c r="E64" s="60" t="s">
        <v>40</v>
      </c>
      <c r="M64" s="59" t="s">
        <v>39</v>
      </c>
      <c r="N64" s="63">
        <f>I3</f>
        <v>30</v>
      </c>
      <c r="O64" s="60" t="s">
        <v>40</v>
      </c>
    </row>
    <row r="87" spans="3:3" ht="23.25" x14ac:dyDescent="0.35">
      <c r="C87" s="108" t="s">
        <v>53</v>
      </c>
    </row>
  </sheetData>
  <pageMargins left="0.25" right="0.25" top="0.75" bottom="0.75" header="0.3" footer="0.3"/>
  <pageSetup paperSize="8" scale="3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0DF2A-3611-417E-B91E-A17E2740570F}">
  <sheetPr>
    <tabColor rgb="FFFFC000"/>
  </sheetPr>
  <dimension ref="A1:U19"/>
  <sheetViews>
    <sheetView topLeftCell="A22" zoomScale="85" zoomScaleNormal="85" workbookViewId="0">
      <selection activeCell="G60" sqref="G60"/>
    </sheetView>
  </sheetViews>
  <sheetFormatPr baseColWidth="10" defaultRowHeight="16.5" x14ac:dyDescent="0.3"/>
  <cols>
    <col min="1" max="1" width="27.28515625" style="40" customWidth="1"/>
    <col min="2" max="2" width="13.42578125" style="40" customWidth="1"/>
    <col min="3" max="3" width="13.140625" style="40" customWidth="1"/>
    <col min="4" max="4" width="13.28515625" style="40" customWidth="1"/>
    <col min="5" max="5" width="5.7109375" style="40" customWidth="1"/>
    <col min="6" max="6" width="13.42578125" style="40" customWidth="1"/>
    <col min="7" max="7" width="13.140625" style="40" customWidth="1"/>
    <col min="8" max="8" width="12.28515625" style="40" customWidth="1"/>
    <col min="9" max="9" width="4.42578125" style="40" customWidth="1"/>
    <col min="10" max="10" width="12.5703125" style="40" customWidth="1"/>
    <col min="11" max="12" width="12.28515625" style="40" customWidth="1"/>
    <col min="13" max="13" width="4.28515625" style="40" customWidth="1"/>
    <col min="14" max="14" width="16" style="40" customWidth="1"/>
    <col min="15" max="15" width="15.42578125" style="40" customWidth="1"/>
    <col min="16" max="16" width="15.140625" style="40" customWidth="1"/>
    <col min="17" max="17" width="30.5703125" style="40" customWidth="1"/>
    <col min="18" max="18" width="20.42578125" style="40" customWidth="1"/>
    <col min="19" max="19" width="13.28515625" style="40" customWidth="1"/>
    <col min="20" max="20" width="12.28515625" style="40" customWidth="1"/>
    <col min="21" max="21" width="12.5703125" style="40" customWidth="1"/>
    <col min="22" max="16384" width="11.42578125" style="40"/>
  </cols>
  <sheetData>
    <row r="1" spans="1:21" s="159" customFormat="1" ht="20.25" x14ac:dyDescent="0.3">
      <c r="A1" s="154" t="s">
        <v>8</v>
      </c>
      <c r="D1" s="160"/>
      <c r="E1" s="161"/>
      <c r="F1" s="160"/>
      <c r="G1" s="160"/>
      <c r="J1" s="160"/>
      <c r="K1" s="161"/>
      <c r="L1" s="160"/>
      <c r="O1" s="162"/>
      <c r="Q1" s="161"/>
      <c r="R1" s="160"/>
      <c r="S1" s="160"/>
      <c r="T1" s="160"/>
      <c r="U1" s="160"/>
    </row>
    <row r="2" spans="1:21" x14ac:dyDescent="0.3">
      <c r="A2" s="62"/>
      <c r="D2" s="53"/>
      <c r="E2" s="54"/>
      <c r="F2" s="53"/>
      <c r="G2" s="53"/>
      <c r="J2" s="53"/>
      <c r="K2" s="54"/>
      <c r="L2" s="53"/>
      <c r="O2" s="55"/>
      <c r="Q2" s="54"/>
      <c r="R2" s="53"/>
      <c r="S2" s="53"/>
      <c r="T2" s="53"/>
      <c r="U2" s="53"/>
    </row>
    <row r="3" spans="1:21" ht="23.25" x14ac:dyDescent="0.35">
      <c r="B3" s="230" t="s">
        <v>57</v>
      </c>
      <c r="G3" s="231" t="s">
        <v>41</v>
      </c>
      <c r="H3" s="227">
        <v>30</v>
      </c>
      <c r="I3" s="74" t="s">
        <v>40</v>
      </c>
    </row>
    <row r="4" spans="1:21" s="73" customFormat="1" ht="30.75" customHeight="1" x14ac:dyDescent="0.3">
      <c r="B4" s="221"/>
    </row>
    <row r="5" spans="1:21" ht="18.75" x14ac:dyDescent="0.3">
      <c r="B5" s="204" t="s">
        <v>109</v>
      </c>
      <c r="C5" s="42"/>
      <c r="D5" s="42"/>
      <c r="E5" s="42"/>
      <c r="F5" s="228" t="s">
        <v>110</v>
      </c>
      <c r="G5" s="42"/>
      <c r="H5" s="42"/>
      <c r="I5" s="42"/>
      <c r="J5" s="204" t="s">
        <v>111</v>
      </c>
      <c r="K5" s="42"/>
      <c r="L5" s="42"/>
      <c r="M5" s="42"/>
      <c r="N5" s="221" t="s">
        <v>127</v>
      </c>
    </row>
    <row r="6" spans="1:21" x14ac:dyDescent="0.3">
      <c r="B6" s="220" t="s">
        <v>5</v>
      </c>
      <c r="F6" s="220" t="s">
        <v>5</v>
      </c>
      <c r="J6" s="220" t="s">
        <v>5</v>
      </c>
      <c r="N6" s="208" t="s">
        <v>128</v>
      </c>
    </row>
    <row r="7" spans="1:21" ht="23.25" customHeight="1" thickBot="1" x14ac:dyDescent="0.35">
      <c r="A7" s="266"/>
      <c r="B7" s="267" t="s">
        <v>58</v>
      </c>
      <c r="C7" s="268" t="s">
        <v>122</v>
      </c>
      <c r="D7" s="268" t="s">
        <v>123</v>
      </c>
      <c r="E7" s="266"/>
      <c r="F7" s="267" t="s">
        <v>58</v>
      </c>
      <c r="G7" s="268" t="s">
        <v>122</v>
      </c>
      <c r="H7" s="268" t="s">
        <v>123</v>
      </c>
      <c r="I7" s="266"/>
      <c r="J7" s="267" t="s">
        <v>58</v>
      </c>
      <c r="K7" s="268" t="s">
        <v>122</v>
      </c>
      <c r="L7" s="268" t="s">
        <v>123</v>
      </c>
      <c r="M7" s="269"/>
      <c r="N7" s="267" t="s">
        <v>58</v>
      </c>
      <c r="O7" s="268" t="s">
        <v>122</v>
      </c>
      <c r="P7" s="268" t="s">
        <v>123</v>
      </c>
      <c r="R7" s="245" t="s">
        <v>157</v>
      </c>
      <c r="S7" s="246" t="s">
        <v>58</v>
      </c>
      <c r="T7" s="243" t="s">
        <v>122</v>
      </c>
      <c r="U7" s="243" t="s">
        <v>123</v>
      </c>
    </row>
    <row r="8" spans="1:21" ht="19.5" customHeight="1" x14ac:dyDescent="0.3">
      <c r="A8" s="205" t="str">
        <f>'Calcul scénario 1'!Z8</f>
        <v>Infrastructures, terrassements</v>
      </c>
      <c r="B8" s="214">
        <f>'Calcul scénario 1'!AA8</f>
        <v>129500</v>
      </c>
      <c r="C8" s="215">
        <f>'Calcul scénario 2'!AA8</f>
        <v>129500</v>
      </c>
      <c r="D8" s="215">
        <f>'Calcul scénario 3'!AA8</f>
        <v>129500</v>
      </c>
      <c r="E8" s="216"/>
      <c r="F8" s="270">
        <f>'Calcul scénario 1'!AB8</f>
        <v>0</v>
      </c>
      <c r="G8" s="215">
        <f>'Calcul scénario 2'!AB8</f>
        <v>0</v>
      </c>
      <c r="H8" s="215">
        <f>'Calcul scénario 3'!AB8</f>
        <v>0</v>
      </c>
      <c r="I8" s="216"/>
      <c r="J8" s="214">
        <f>'Calcul scénario 1'!AC8</f>
        <v>0</v>
      </c>
      <c r="K8" s="215">
        <f>'Calcul scénario 2'!AC8</f>
        <v>0</v>
      </c>
      <c r="L8" s="215">
        <f>'Calcul scénario 3'!AC8</f>
        <v>0</v>
      </c>
      <c r="M8" s="225"/>
      <c r="N8" s="270">
        <f t="shared" ref="N8:P15" si="0">B8+F8*$H$3+J8/10*$H$3</f>
        <v>129500</v>
      </c>
      <c r="O8" s="215">
        <f t="shared" si="0"/>
        <v>129500</v>
      </c>
      <c r="P8" s="215">
        <f t="shared" si="0"/>
        <v>129500</v>
      </c>
      <c r="R8" s="247" t="s">
        <v>109</v>
      </c>
      <c r="S8" s="248">
        <f>B15</f>
        <v>452420</v>
      </c>
      <c r="T8" s="248">
        <f t="shared" ref="T8:U8" si="1">C15</f>
        <v>412920</v>
      </c>
      <c r="U8" s="248">
        <f t="shared" si="1"/>
        <v>349970</v>
      </c>
    </row>
    <row r="9" spans="1:21" ht="15.75" customHeight="1" x14ac:dyDescent="0.3">
      <c r="A9" s="207" t="str">
        <f>'Calcul scénario 1'!Z9</f>
        <v>Réseaux secs, humides</v>
      </c>
      <c r="B9" s="211">
        <f>'Calcul scénario 1'!AA9</f>
        <v>57000</v>
      </c>
      <c r="C9" s="210">
        <f>'Calcul scénario 2'!AA9</f>
        <v>57000</v>
      </c>
      <c r="D9" s="210">
        <f>'Calcul scénario 3'!AA9</f>
        <v>57000</v>
      </c>
      <c r="E9" s="213"/>
      <c r="F9" s="209">
        <f>'Calcul scénario 1'!AB9</f>
        <v>420</v>
      </c>
      <c r="G9" s="210">
        <f>'Calcul scénario 2'!AB9</f>
        <v>420</v>
      </c>
      <c r="H9" s="210">
        <f>'Calcul scénario 3'!AB9</f>
        <v>420</v>
      </c>
      <c r="I9" s="213"/>
      <c r="J9" s="209">
        <f>'Calcul scénario 1'!AC9</f>
        <v>37200</v>
      </c>
      <c r="K9" s="210">
        <f>'Calcul scénario 2'!AC9</f>
        <v>37200</v>
      </c>
      <c r="L9" s="210">
        <f>'Calcul scénario 3'!AC9</f>
        <v>37200</v>
      </c>
      <c r="M9" s="224"/>
      <c r="N9" s="209">
        <f t="shared" ref="N9:N14" si="2">B9+F9*$H$3+J9/10*$H$3</f>
        <v>181200</v>
      </c>
      <c r="O9" s="210">
        <f t="shared" ref="O9:O15" si="3">C9+G9*$H$3+K9/10*$H$3</f>
        <v>181200</v>
      </c>
      <c r="P9" s="210">
        <f t="shared" ref="P9:P15" si="4">D9+H9*$H$3+L9/10*$H$3</f>
        <v>181200</v>
      </c>
      <c r="R9" s="247" t="s">
        <v>129</v>
      </c>
      <c r="S9" s="248">
        <f>F15</f>
        <v>748170</v>
      </c>
      <c r="T9" s="248">
        <f t="shared" ref="T9:U9" si="5">G15</f>
        <v>577170</v>
      </c>
      <c r="U9" s="248">
        <f t="shared" si="5"/>
        <v>501870</v>
      </c>
    </row>
    <row r="10" spans="1:21" x14ac:dyDescent="0.3">
      <c r="A10" s="205" t="str">
        <f>'Calcul scénario 1'!Z10</f>
        <v xml:space="preserve">Revêtements de sol </v>
      </c>
      <c r="B10" s="214">
        <f>'Calcul scénario 1'!AA10</f>
        <v>49500</v>
      </c>
      <c r="C10" s="210">
        <f>'Calcul scénario 2'!AA10</f>
        <v>56500</v>
      </c>
      <c r="D10" s="210">
        <f>'Calcul scénario 3'!AA10</f>
        <v>61500</v>
      </c>
      <c r="E10" s="216"/>
      <c r="F10" s="209">
        <f>'Calcul scénario 1'!AB10</f>
        <v>129000</v>
      </c>
      <c r="G10" s="210">
        <f>'Calcul scénario 2'!AB10</f>
        <v>126000</v>
      </c>
      <c r="H10" s="210">
        <f>'Calcul scénario 3'!AB10</f>
        <v>96000</v>
      </c>
      <c r="I10" s="216"/>
      <c r="J10" s="209">
        <f>'Calcul scénario 1'!AC10</f>
        <v>30150</v>
      </c>
      <c r="K10" s="210">
        <f>'Calcul scénario 2'!AC10</f>
        <v>31650</v>
      </c>
      <c r="L10" s="210">
        <f>'Calcul scénario 3'!AC10</f>
        <v>38850</v>
      </c>
      <c r="M10" s="225"/>
      <c r="N10" s="209">
        <f t="shared" si="2"/>
        <v>4009950</v>
      </c>
      <c r="O10" s="210">
        <f t="shared" si="3"/>
        <v>3931450</v>
      </c>
      <c r="P10" s="210">
        <f t="shared" si="4"/>
        <v>3058050</v>
      </c>
      <c r="R10" s="247" t="s">
        <v>130</v>
      </c>
      <c r="S10" s="248">
        <f>J15</f>
        <v>184726.29</v>
      </c>
      <c r="T10" s="248">
        <f t="shared" ref="T10:U10" si="6">K15</f>
        <v>194326.29</v>
      </c>
      <c r="U10" s="248">
        <f t="shared" si="6"/>
        <v>525946.29</v>
      </c>
    </row>
    <row r="11" spans="1:21" x14ac:dyDescent="0.3">
      <c r="A11" s="207" t="str">
        <f>'Calcul scénario 1'!Z11</f>
        <v>Végétal</v>
      </c>
      <c r="B11" s="211">
        <f>'Calcul scénario 1'!AA11</f>
        <v>120800</v>
      </c>
      <c r="C11" s="210">
        <f>'Calcul scénario 2'!AA11</f>
        <v>37800</v>
      </c>
      <c r="D11" s="210">
        <f>'Calcul scénario 3'!AA11</f>
        <v>23600</v>
      </c>
      <c r="E11" s="213"/>
      <c r="F11" s="211">
        <f>'Calcul scénario 1'!AB11</f>
        <v>393000</v>
      </c>
      <c r="G11" s="212">
        <f>'Calcul scénario 2'!AB11</f>
        <v>189000</v>
      </c>
      <c r="H11" s="212">
        <f>'Calcul scénario 3'!AB11</f>
        <v>238200</v>
      </c>
      <c r="I11" s="213"/>
      <c r="J11" s="209">
        <f>'Calcul scénario 1'!AC11</f>
        <v>36450</v>
      </c>
      <c r="K11" s="210">
        <f>'Calcul scénario 2'!AC11</f>
        <v>26550</v>
      </c>
      <c r="L11" s="210">
        <f>'Calcul scénario 3'!AC11</f>
        <v>29970</v>
      </c>
      <c r="M11" s="224"/>
      <c r="N11" s="211">
        <f t="shared" si="2"/>
        <v>12020150</v>
      </c>
      <c r="O11" s="212">
        <f t="shared" si="3"/>
        <v>5787450</v>
      </c>
      <c r="P11" s="212">
        <f t="shared" si="4"/>
        <v>7259510</v>
      </c>
      <c r="R11" s="247" t="s">
        <v>154</v>
      </c>
      <c r="S11" s="244">
        <f>B17</f>
        <v>15080.666666666666</v>
      </c>
      <c r="T11" s="244">
        <f t="shared" ref="T11:U11" si="7">C17</f>
        <v>13764</v>
      </c>
      <c r="U11" s="244">
        <f t="shared" si="7"/>
        <v>11665.666666666666</v>
      </c>
    </row>
    <row r="12" spans="1:21" ht="30.75" customHeight="1" x14ac:dyDescent="0.3">
      <c r="A12" s="206" t="str">
        <f>'Calcul scénario 1'!Z12</f>
        <v>Dispositifs de gestion des eaux pluviales</v>
      </c>
      <c r="B12" s="217">
        <f>'Calcul scénario 1'!AA12</f>
        <v>24500</v>
      </c>
      <c r="C12" s="210">
        <f>'Calcul scénario 2'!AA12</f>
        <v>61000</v>
      </c>
      <c r="D12" s="210">
        <f>'Calcul scénario 3'!AA12</f>
        <v>7250</v>
      </c>
      <c r="E12" s="219"/>
      <c r="F12" s="217">
        <f>'Calcul scénario 1'!AB12</f>
        <v>73200</v>
      </c>
      <c r="G12" s="218">
        <f>'Calcul scénario 2'!AB12</f>
        <v>109200</v>
      </c>
      <c r="H12" s="218">
        <f>'Calcul scénario 3'!AB12</f>
        <v>14700</v>
      </c>
      <c r="I12" s="219"/>
      <c r="J12" s="209">
        <f>'Calcul scénario 1'!AC12</f>
        <v>36000</v>
      </c>
      <c r="K12" s="210">
        <f>'Calcul scénario 2'!AC12</f>
        <v>54000</v>
      </c>
      <c r="L12" s="210">
        <f>'Calcul scénario 3'!AC12</f>
        <v>375000</v>
      </c>
      <c r="M12" s="226"/>
      <c r="N12" s="217">
        <f t="shared" si="2"/>
        <v>2328500</v>
      </c>
      <c r="O12" s="218">
        <f t="shared" si="3"/>
        <v>3499000</v>
      </c>
      <c r="P12" s="218">
        <f t="shared" si="4"/>
        <v>1573250</v>
      </c>
      <c r="R12" s="247" t="s">
        <v>153</v>
      </c>
      <c r="S12" s="244">
        <f>F17</f>
        <v>24939</v>
      </c>
      <c r="T12" s="244">
        <f t="shared" ref="T12:U12" si="8">G17</f>
        <v>19239</v>
      </c>
      <c r="U12" s="244">
        <f t="shared" si="8"/>
        <v>16729</v>
      </c>
    </row>
    <row r="13" spans="1:21" x14ac:dyDescent="0.3">
      <c r="A13" s="206" t="str">
        <f>'Calcul scénario 1'!Z13</f>
        <v>Mobilier urbain</v>
      </c>
      <c r="B13" s="217">
        <f>'Calcul scénario 1'!AA13</f>
        <v>23220</v>
      </c>
      <c r="C13" s="210">
        <f>'Calcul scénario 2'!AA13</f>
        <v>23220</v>
      </c>
      <c r="D13" s="210">
        <f>'Calcul scénario 3'!AA13</f>
        <v>23220</v>
      </c>
      <c r="E13" s="219"/>
      <c r="F13" s="217">
        <f>'Calcul scénario 1'!AB13</f>
        <v>13650</v>
      </c>
      <c r="G13" s="218">
        <f>'Calcul scénario 2'!AB13</f>
        <v>13650</v>
      </c>
      <c r="H13" s="218">
        <f>'Calcul scénario 3'!AB13</f>
        <v>13650</v>
      </c>
      <c r="I13" s="219"/>
      <c r="J13" s="209">
        <f>'Calcul scénario 1'!AC13</f>
        <v>40425.9</v>
      </c>
      <c r="K13" s="210">
        <f>'Calcul scénario 2'!AC13</f>
        <v>40425.9</v>
      </c>
      <c r="L13" s="210">
        <f>'Calcul scénario 3'!AC13</f>
        <v>40425.9</v>
      </c>
      <c r="M13" s="226"/>
      <c r="N13" s="217">
        <f t="shared" si="2"/>
        <v>553997.69999999995</v>
      </c>
      <c r="O13" s="218">
        <f t="shared" si="3"/>
        <v>553997.69999999995</v>
      </c>
      <c r="P13" s="218">
        <f t="shared" si="4"/>
        <v>553997.69999999995</v>
      </c>
      <c r="R13" s="247" t="s">
        <v>155</v>
      </c>
      <c r="S13" s="244">
        <f>J17</f>
        <v>6157.5430000000006</v>
      </c>
      <c r="T13" s="244">
        <f t="shared" ref="T13:U13" si="9">K17</f>
        <v>6477.5430000000006</v>
      </c>
      <c r="U13" s="244">
        <f t="shared" si="9"/>
        <v>17531.543000000001</v>
      </c>
    </row>
    <row r="14" spans="1:21" ht="33.75" thickBot="1" x14ac:dyDescent="0.35">
      <c r="A14" s="261" t="str">
        <f>'Calcul scénario 1'!Z14</f>
        <v>Eclairage public et autres équipements</v>
      </c>
      <c r="B14" s="262">
        <f>'Calcul scénario 1'!AA14</f>
        <v>47900</v>
      </c>
      <c r="C14" s="263">
        <f>'Calcul scénario 2'!AA14</f>
        <v>47900</v>
      </c>
      <c r="D14" s="263">
        <f>'Calcul scénario 3'!AA14</f>
        <v>47900</v>
      </c>
      <c r="E14" s="264"/>
      <c r="F14" s="276">
        <f>'Calcul scénario 1'!AB14</f>
        <v>138900</v>
      </c>
      <c r="G14" s="275">
        <f>'Calcul scénario 2'!AB14</f>
        <v>138900</v>
      </c>
      <c r="H14" s="275">
        <f>'Calcul scénario 3'!AB14</f>
        <v>138900</v>
      </c>
      <c r="I14" s="264"/>
      <c r="J14" s="262">
        <f>'Calcul scénario 1'!AC14</f>
        <v>4500.3900000000003</v>
      </c>
      <c r="K14" s="263">
        <f>'Calcul scénario 2'!AC14</f>
        <v>4500.3900000000003</v>
      </c>
      <c r="L14" s="263">
        <f>'Calcul scénario 3'!AC14</f>
        <v>4500.3900000000003</v>
      </c>
      <c r="M14" s="265"/>
      <c r="N14" s="262">
        <f t="shared" si="2"/>
        <v>4228401.17</v>
      </c>
      <c r="O14" s="263">
        <f t="shared" si="3"/>
        <v>4228401.17</v>
      </c>
      <c r="P14" s="263">
        <f t="shared" si="4"/>
        <v>4228401.17</v>
      </c>
    </row>
    <row r="15" spans="1:21" x14ac:dyDescent="0.3">
      <c r="A15" s="242" t="s">
        <v>104</v>
      </c>
      <c r="B15" s="260">
        <f>SUM(B8:B14)</f>
        <v>452420</v>
      </c>
      <c r="C15" s="258">
        <f t="shared" ref="C15:D15" si="10">SUM(C8:C14)</f>
        <v>412920</v>
      </c>
      <c r="D15" s="258">
        <f t="shared" si="10"/>
        <v>349970</v>
      </c>
      <c r="E15" s="223"/>
      <c r="F15" s="259">
        <f>SUM(F8:F14)</f>
        <v>748170</v>
      </c>
      <c r="G15" s="273">
        <f t="shared" ref="G15:H15" si="11">SUM(G8:G14)</f>
        <v>577170</v>
      </c>
      <c r="H15" s="273">
        <f t="shared" si="11"/>
        <v>501870</v>
      </c>
      <c r="I15" s="223"/>
      <c r="J15" s="277">
        <f>SUM(J8:J14)</f>
        <v>184726.29</v>
      </c>
      <c r="K15" s="273">
        <f t="shared" ref="K15:L15" si="12">SUM(K8:K14)</f>
        <v>194326.29</v>
      </c>
      <c r="L15" s="273">
        <f t="shared" si="12"/>
        <v>525946.29</v>
      </c>
      <c r="M15" s="222"/>
      <c r="N15" s="277">
        <f t="shared" si="0"/>
        <v>23451698.870000001</v>
      </c>
      <c r="O15" s="273">
        <f t="shared" si="3"/>
        <v>18310998.870000001</v>
      </c>
      <c r="P15" s="273">
        <f t="shared" si="4"/>
        <v>16983908.870000001</v>
      </c>
      <c r="R15" s="73" t="s">
        <v>156</v>
      </c>
      <c r="S15" s="246" t="s">
        <v>58</v>
      </c>
      <c r="T15" s="243" t="s">
        <v>122</v>
      </c>
      <c r="U15" s="243" t="s">
        <v>123</v>
      </c>
    </row>
    <row r="16" spans="1:21" x14ac:dyDescent="0.3">
      <c r="A16" s="235" t="s">
        <v>125</v>
      </c>
      <c r="B16" s="271">
        <f>B15/'Calcul scénario 1'!C$8</f>
        <v>452.42</v>
      </c>
      <c r="C16" s="271">
        <f>C15/'Calcul scénario 2'!C$8</f>
        <v>412.92</v>
      </c>
      <c r="D16" s="271">
        <f>D15/'Calcul scénario 3'!C$8</f>
        <v>349.97</v>
      </c>
      <c r="E16" s="237"/>
      <c r="F16" s="238">
        <f>F15/'Calcul scénario 1'!C$8</f>
        <v>748.17</v>
      </c>
      <c r="G16" s="274">
        <f>G15/'Calcul scénario 2'!C$8</f>
        <v>577.16999999999996</v>
      </c>
      <c r="H16" s="274">
        <f>H15/'Calcul scénario 3'!C$8</f>
        <v>501.87</v>
      </c>
      <c r="I16" s="237"/>
      <c r="J16" s="236">
        <f>J15/'Calcul scénario 1'!C$8</f>
        <v>184.72629000000001</v>
      </c>
      <c r="K16" s="271">
        <f>K15/'Calcul scénario 2'!C$8</f>
        <v>194.32629</v>
      </c>
      <c r="L16" s="271">
        <f>L15/'Calcul scénario 3'!C$8</f>
        <v>525.94629000000009</v>
      </c>
      <c r="M16" s="239"/>
      <c r="N16" s="236">
        <f>N15/'Calcul scénario 1'!C$8</f>
        <v>23451.69887</v>
      </c>
      <c r="O16" s="271">
        <f>O15/'Calcul scénario 2'!C$8</f>
        <v>18310.998869999999</v>
      </c>
      <c r="P16" s="271">
        <f>P15/'Calcul scénario 3'!C$8</f>
        <v>16983.908869999999</v>
      </c>
      <c r="R16" s="40" t="str">
        <f>'Calcul scénario 1'!Z22</f>
        <v>Perméabilité du sol (coefficient)</v>
      </c>
      <c r="S16" s="40">
        <f>'Calcul scénario 1'!AA22</f>
        <v>0.61399999999999999</v>
      </c>
      <c r="T16" s="278">
        <f>'Calcul scénario 2'!AA22</f>
        <v>0.64400000000000002</v>
      </c>
      <c r="U16" s="278">
        <f>'Calcul scénario 3'!AA22</f>
        <v>0.30099999999999999</v>
      </c>
    </row>
    <row r="17" spans="1:21" x14ac:dyDescent="0.3">
      <c r="A17" s="240" t="s">
        <v>126</v>
      </c>
      <c r="B17" s="272">
        <f>B15/$H$3</f>
        <v>15080.666666666666</v>
      </c>
      <c r="C17" s="272">
        <f t="shared" ref="C17:D17" si="13">C15/$H$3</f>
        <v>13764</v>
      </c>
      <c r="D17" s="272">
        <f t="shared" si="13"/>
        <v>11665.666666666666</v>
      </c>
      <c r="E17" s="239"/>
      <c r="F17" s="241">
        <f>F15/$H$3</f>
        <v>24939</v>
      </c>
      <c r="G17" s="272">
        <f t="shared" ref="G17:H17" si="14">G15/$H$3</f>
        <v>19239</v>
      </c>
      <c r="H17" s="272">
        <f t="shared" si="14"/>
        <v>16729</v>
      </c>
      <c r="I17" s="239"/>
      <c r="J17" s="241">
        <f>J15/$H$3</f>
        <v>6157.5430000000006</v>
      </c>
      <c r="K17" s="272">
        <f t="shared" ref="K17:L17" si="15">K15/$H$3</f>
        <v>6477.5430000000006</v>
      </c>
      <c r="L17" s="272">
        <f t="shared" si="15"/>
        <v>17531.543000000001</v>
      </c>
      <c r="M17" s="239"/>
      <c r="N17" s="241">
        <f>N15/$H$3</f>
        <v>781723.2956666667</v>
      </c>
      <c r="O17" s="272">
        <f t="shared" ref="O17:P17" si="16">O15/$H$3</f>
        <v>610366.62900000007</v>
      </c>
      <c r="P17" s="272">
        <f t="shared" si="16"/>
        <v>566130.2956666667</v>
      </c>
      <c r="R17" s="40" t="str">
        <f>'Calcul scénario 1'!Z23</f>
        <v>Biodiversité (coefficient)</v>
      </c>
      <c r="S17" s="40">
        <f>'Calcul scénario 1'!AA23</f>
        <v>0.47399999999999998</v>
      </c>
      <c r="T17" s="278">
        <f>'Calcul scénario 2'!AA23</f>
        <v>0.34399999999999997</v>
      </c>
      <c r="U17" s="278">
        <f>'Calcul scénario 3'!AA23</f>
        <v>0.128</v>
      </c>
    </row>
    <row r="18" spans="1:21" x14ac:dyDescent="0.3">
      <c r="F18" s="216"/>
      <c r="G18" s="216"/>
      <c r="H18" s="216"/>
      <c r="R18" s="40" t="str">
        <f>'Calcul scénario 1'!Z24</f>
        <v>Rafraichissement (coefficient)</v>
      </c>
      <c r="S18" s="40">
        <f>'Calcul scénario 1'!AA24</f>
        <v>0.66800000000000004</v>
      </c>
      <c r="T18" s="278">
        <f>'Calcul scénario 2'!AA24</f>
        <v>0.54800000000000004</v>
      </c>
      <c r="U18" s="278">
        <f>'Calcul scénario 3'!AA24</f>
        <v>0.27200000000000002</v>
      </c>
    </row>
    <row r="19" spans="1:21" x14ac:dyDescent="0.3">
      <c r="R19" s="40" t="str">
        <f>'Calcul scénario 1'!Z25</f>
        <v>Impact carbone (coefficient)</v>
      </c>
      <c r="S19" s="40">
        <f>'Calcul scénario 1'!AA25</f>
        <v>0.52110000000000001</v>
      </c>
      <c r="T19" s="278">
        <f>'Calcul scénario 2'!AA25</f>
        <v>0.60014999999999996</v>
      </c>
      <c r="U19" s="278">
        <f>'Calcul scénario 3'!AA25</f>
        <v>0.67110000000000003</v>
      </c>
    </row>
  </sheetData>
  <phoneticPr fontId="7" type="noConversion"/>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3</vt:i4>
      </vt:variant>
    </vt:vector>
  </HeadingPairs>
  <TitlesOfParts>
    <vt:vector size="8" baseType="lpstr">
      <vt:lpstr>A propos</vt:lpstr>
      <vt:lpstr>Calcul scénario 1</vt:lpstr>
      <vt:lpstr>Calcul scénario 2</vt:lpstr>
      <vt:lpstr>Calcul scénario 3</vt:lpstr>
      <vt:lpstr>Comparaison</vt:lpstr>
      <vt:lpstr>'Calcul scénario 1'!_Hlk18396994</vt:lpstr>
      <vt:lpstr>'Calcul scénario 2'!_Hlk18396994</vt:lpstr>
      <vt:lpstr>'Calcul scénario 3'!_Hlk18396994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hm</dc:creator>
  <cp:lastModifiedBy>hm</cp:lastModifiedBy>
  <cp:lastPrinted>2019-11-21T14:31:23Z</cp:lastPrinted>
  <dcterms:created xsi:type="dcterms:W3CDTF">2019-09-03T09:35:27Z</dcterms:created>
  <dcterms:modified xsi:type="dcterms:W3CDTF">2019-11-24T22:16:03Z</dcterms:modified>
</cp:coreProperties>
</file>